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81DF0A40-B3B0-44B3-A02B-F4AA658914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6" i="1" l="1"/>
  <c r="P136" i="1" s="1"/>
  <c r="J133" i="1"/>
  <c r="P133" i="1" s="1"/>
  <c r="J132" i="1"/>
  <c r="J134" i="1" s="1"/>
  <c r="J115" i="1"/>
  <c r="J114" i="1"/>
  <c r="J113" i="1"/>
  <c r="J112" i="1"/>
  <c r="P112" i="1" s="1"/>
  <c r="J111" i="1"/>
  <c r="P111" i="1" s="1"/>
  <c r="J110" i="1"/>
  <c r="J109" i="1"/>
  <c r="N109" i="1" s="1"/>
  <c r="J108" i="1"/>
  <c r="J107" i="1"/>
  <c r="N107" i="1" s="1"/>
  <c r="J106" i="1"/>
  <c r="P106" i="1" s="1"/>
  <c r="J105" i="1"/>
  <c r="J104" i="1"/>
  <c r="J103" i="1"/>
  <c r="J102" i="1"/>
  <c r="J101" i="1"/>
  <c r="J100" i="1"/>
  <c r="J99" i="1"/>
  <c r="P99" i="1" s="1"/>
  <c r="J86" i="1"/>
  <c r="P86" i="1" s="1"/>
  <c r="J85" i="1"/>
  <c r="N85" i="1" s="1"/>
  <c r="J84" i="1"/>
  <c r="N84" i="1" s="1"/>
  <c r="J83" i="1"/>
  <c r="P83" i="1" s="1"/>
  <c r="J82" i="1"/>
  <c r="P82" i="1" s="1"/>
  <c r="J81" i="1"/>
  <c r="N81" i="1" s="1"/>
  <c r="J80" i="1"/>
  <c r="P80" i="1" s="1"/>
  <c r="J79" i="1"/>
  <c r="J78" i="1"/>
  <c r="J77" i="1"/>
  <c r="J76" i="1"/>
  <c r="P76" i="1" s="1"/>
  <c r="J75" i="1"/>
  <c r="N75" i="1" s="1"/>
  <c r="J74" i="1"/>
  <c r="J73" i="1"/>
  <c r="N73" i="1" s="1"/>
  <c r="J70" i="1"/>
  <c r="P70" i="1" s="1"/>
  <c r="J69" i="1"/>
  <c r="P69" i="1" s="1"/>
  <c r="J55" i="1"/>
  <c r="P55" i="1" s="1"/>
  <c r="J54" i="1"/>
  <c r="P54" i="1" s="1"/>
  <c r="J53" i="1"/>
  <c r="P53" i="1" s="1"/>
  <c r="J52" i="1"/>
  <c r="N52" i="1" s="1"/>
  <c r="J49" i="1"/>
  <c r="P49" i="1" s="1"/>
  <c r="P48" i="1"/>
  <c r="J45" i="1"/>
  <c r="P45" i="1" s="1"/>
  <c r="J44" i="1"/>
  <c r="P44" i="1" s="1"/>
  <c r="J31" i="1"/>
  <c r="P31" i="1" s="1"/>
  <c r="P32" i="1" s="1"/>
  <c r="J28" i="1"/>
  <c r="P28" i="1" s="1"/>
  <c r="J27" i="1"/>
  <c r="J26" i="1"/>
  <c r="J25" i="1"/>
  <c r="P25" i="1" s="1"/>
  <c r="J24" i="1"/>
  <c r="J21" i="1"/>
  <c r="P21" i="1" s="1"/>
  <c r="J18" i="1"/>
  <c r="N18" i="1" s="1"/>
  <c r="J17" i="1"/>
  <c r="J16" i="1"/>
  <c r="P16" i="1" s="1"/>
  <c r="J15" i="1"/>
  <c r="M116" i="1"/>
  <c r="K116" i="1"/>
  <c r="O115" i="1"/>
  <c r="Q115" i="1"/>
  <c r="M29" i="1"/>
  <c r="L29" i="1"/>
  <c r="K29" i="1"/>
  <c r="I29" i="1"/>
  <c r="H29" i="1"/>
  <c r="G29" i="1"/>
  <c r="F29" i="1"/>
  <c r="E29" i="1"/>
  <c r="Q22" i="1"/>
  <c r="P22" i="1"/>
  <c r="O22" i="1"/>
  <c r="N22" i="1"/>
  <c r="N26" i="1"/>
  <c r="O26" i="1"/>
  <c r="P26" i="1"/>
  <c r="Q26" i="1"/>
  <c r="Q114" i="1"/>
  <c r="P114" i="1"/>
  <c r="O114" i="1"/>
  <c r="N114" i="1"/>
  <c r="Q111" i="1"/>
  <c r="O111" i="1"/>
  <c r="Q86" i="1"/>
  <c r="O86" i="1"/>
  <c r="Q85" i="1"/>
  <c r="O85" i="1"/>
  <c r="Q84" i="1"/>
  <c r="P84" i="1"/>
  <c r="O84" i="1"/>
  <c r="Q83" i="1"/>
  <c r="O83" i="1"/>
  <c r="N83" i="1"/>
  <c r="Q82" i="1"/>
  <c r="O82" i="1"/>
  <c r="Q81" i="1"/>
  <c r="O81" i="1"/>
  <c r="Q80" i="1"/>
  <c r="O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O76" i="1"/>
  <c r="Q75" i="1"/>
  <c r="O75" i="1"/>
  <c r="Q74" i="1"/>
  <c r="O74" i="1"/>
  <c r="N74" i="1"/>
  <c r="Q73" i="1"/>
  <c r="P73" i="1"/>
  <c r="O73" i="1"/>
  <c r="M87" i="1"/>
  <c r="L87" i="1"/>
  <c r="L116" i="1" s="1"/>
  <c r="K87" i="1"/>
  <c r="I87" i="1"/>
  <c r="I116" i="1" s="1"/>
  <c r="H87" i="1"/>
  <c r="H116" i="1" s="1"/>
  <c r="G87" i="1"/>
  <c r="G116" i="1" s="1"/>
  <c r="F87" i="1"/>
  <c r="F116" i="1" s="1"/>
  <c r="E87" i="1"/>
  <c r="E116" i="1" s="1"/>
  <c r="Q107" i="1"/>
  <c r="P107" i="1"/>
  <c r="O107" i="1"/>
  <c r="E134" i="1"/>
  <c r="Q113" i="1"/>
  <c r="P113" i="1"/>
  <c r="O113" i="1"/>
  <c r="N113" i="1"/>
  <c r="M71" i="1"/>
  <c r="L71" i="1"/>
  <c r="K71" i="1"/>
  <c r="I71" i="1"/>
  <c r="H71" i="1"/>
  <c r="G71" i="1"/>
  <c r="F71" i="1"/>
  <c r="E71" i="1"/>
  <c r="Q55" i="1"/>
  <c r="O55" i="1"/>
  <c r="M137" i="1"/>
  <c r="L137" i="1"/>
  <c r="K137" i="1"/>
  <c r="I137" i="1"/>
  <c r="H137" i="1"/>
  <c r="G137" i="1"/>
  <c r="F137" i="1"/>
  <c r="E137" i="1"/>
  <c r="Q24" i="1"/>
  <c r="P24" i="1"/>
  <c r="O24" i="1"/>
  <c r="N24" i="1"/>
  <c r="M134" i="1"/>
  <c r="L134" i="1"/>
  <c r="K134" i="1"/>
  <c r="I134" i="1"/>
  <c r="H134" i="1"/>
  <c r="G134" i="1"/>
  <c r="Q133" i="1"/>
  <c r="O133" i="1"/>
  <c r="N133" i="1"/>
  <c r="Q18" i="1"/>
  <c r="Q17" i="1"/>
  <c r="Q70" i="1"/>
  <c r="Q16" i="1"/>
  <c r="Q15" i="1"/>
  <c r="Q14" i="1"/>
  <c r="Q13" i="1"/>
  <c r="Q12" i="1"/>
  <c r="Q27" i="1"/>
  <c r="Q21" i="1"/>
  <c r="Q25" i="1"/>
  <c r="Q31" i="1"/>
  <c r="Q45" i="1"/>
  <c r="Q28" i="1"/>
  <c r="Q44" i="1"/>
  <c r="Q49" i="1"/>
  <c r="Q48" i="1"/>
  <c r="Q54" i="1"/>
  <c r="Q53" i="1"/>
  <c r="Q52" i="1"/>
  <c r="Q69" i="1"/>
  <c r="Q112" i="1"/>
  <c r="Q110" i="1"/>
  <c r="Q109" i="1"/>
  <c r="Q108" i="1"/>
  <c r="Q106" i="1"/>
  <c r="Q105" i="1"/>
  <c r="Q104" i="1"/>
  <c r="Q103" i="1"/>
  <c r="Q102" i="1"/>
  <c r="Q101" i="1"/>
  <c r="Q100" i="1"/>
  <c r="Q99" i="1"/>
  <c r="Q132" i="1"/>
  <c r="Q136" i="1"/>
  <c r="O49" i="1"/>
  <c r="P27" i="1"/>
  <c r="O27" i="1"/>
  <c r="N27" i="1"/>
  <c r="O132" i="1"/>
  <c r="O112" i="1"/>
  <c r="P110" i="1"/>
  <c r="O110" i="1"/>
  <c r="N110" i="1"/>
  <c r="O109" i="1"/>
  <c r="P108" i="1"/>
  <c r="O108" i="1"/>
  <c r="N108" i="1"/>
  <c r="P105" i="1"/>
  <c r="O105" i="1"/>
  <c r="N105" i="1"/>
  <c r="P103" i="1"/>
  <c r="O103" i="1"/>
  <c r="N103" i="1"/>
  <c r="E46" i="1"/>
  <c r="G46" i="1"/>
  <c r="H46" i="1"/>
  <c r="I46" i="1"/>
  <c r="K46" i="1"/>
  <c r="L46" i="1"/>
  <c r="M46" i="1"/>
  <c r="L19" i="1"/>
  <c r="K19" i="1"/>
  <c r="I19" i="1"/>
  <c r="H19" i="1"/>
  <c r="G19" i="1"/>
  <c r="F19" i="1"/>
  <c r="E19" i="1"/>
  <c r="O106" i="1"/>
  <c r="P102" i="1"/>
  <c r="O102" i="1"/>
  <c r="N102" i="1"/>
  <c r="P104" i="1"/>
  <c r="O104" i="1"/>
  <c r="N104" i="1"/>
  <c r="P101" i="1"/>
  <c r="O101" i="1"/>
  <c r="N101" i="1"/>
  <c r="P100" i="1"/>
  <c r="O100" i="1"/>
  <c r="N100" i="1"/>
  <c r="O99" i="1"/>
  <c r="O69" i="1"/>
  <c r="L56" i="1"/>
  <c r="K56" i="1"/>
  <c r="J56" i="1"/>
  <c r="I56" i="1"/>
  <c r="H56" i="1"/>
  <c r="G56" i="1"/>
  <c r="F56" i="1"/>
  <c r="E56" i="1"/>
  <c r="O54" i="1"/>
  <c r="O53" i="1"/>
  <c r="P52" i="1"/>
  <c r="O52" i="1"/>
  <c r="L50" i="1"/>
  <c r="K50" i="1"/>
  <c r="I50" i="1"/>
  <c r="H50" i="1"/>
  <c r="G50" i="1"/>
  <c r="F50" i="1"/>
  <c r="E50" i="1"/>
  <c r="O48" i="1"/>
  <c r="N48" i="1"/>
  <c r="O28" i="1"/>
  <c r="O136" i="1"/>
  <c r="O21" i="1"/>
  <c r="O45" i="1"/>
  <c r="O18" i="1"/>
  <c r="O44" i="1"/>
  <c r="O15" i="1"/>
  <c r="L32" i="1"/>
  <c r="K32" i="1"/>
  <c r="I32" i="1"/>
  <c r="H32" i="1"/>
  <c r="G32" i="1"/>
  <c r="E32" i="1"/>
  <c r="O31" i="1"/>
  <c r="O32" i="1" s="1"/>
  <c r="O25" i="1"/>
  <c r="P13" i="1"/>
  <c r="O13" i="1"/>
  <c r="N13" i="1"/>
  <c r="P17" i="1"/>
  <c r="O17" i="1"/>
  <c r="N17" i="1"/>
  <c r="O70" i="1"/>
  <c r="N70" i="1"/>
  <c r="O16" i="1"/>
  <c r="P14" i="1"/>
  <c r="O14" i="1"/>
  <c r="N14" i="1"/>
  <c r="P12" i="1"/>
  <c r="O12" i="1"/>
  <c r="N12" i="1"/>
  <c r="P109" i="1" l="1"/>
  <c r="P85" i="1"/>
  <c r="N16" i="1"/>
  <c r="J87" i="1"/>
  <c r="N28" i="1"/>
  <c r="N69" i="1"/>
  <c r="N111" i="1"/>
  <c r="P75" i="1"/>
  <c r="N99" i="1"/>
  <c r="O29" i="1"/>
  <c r="J46" i="1"/>
  <c r="Q29" i="1"/>
  <c r="N44" i="1"/>
  <c r="N136" i="1"/>
  <c r="N137" i="1" s="1"/>
  <c r="J137" i="1"/>
  <c r="N132" i="1"/>
  <c r="N134" i="1" s="1"/>
  <c r="P132" i="1"/>
  <c r="N112" i="1"/>
  <c r="N106" i="1"/>
  <c r="J116" i="1"/>
  <c r="P81" i="1"/>
  <c r="P87" i="1" s="1"/>
  <c r="P116" i="1" s="1"/>
  <c r="N76" i="1"/>
  <c r="N87" i="1" s="1"/>
  <c r="N116" i="1" s="1"/>
  <c r="N82" i="1"/>
  <c r="N80" i="1"/>
  <c r="N86" i="1"/>
  <c r="P74" i="1"/>
  <c r="J71" i="1"/>
  <c r="N53" i="1"/>
  <c r="N55" i="1"/>
  <c r="N54" i="1"/>
  <c r="N49" i="1"/>
  <c r="N50" i="1" s="1"/>
  <c r="J50" i="1"/>
  <c r="N45" i="1"/>
  <c r="N46" i="1" s="1"/>
  <c r="J32" i="1"/>
  <c r="N31" i="1"/>
  <c r="N32" i="1" s="1"/>
  <c r="J29" i="1"/>
  <c r="P29" i="1"/>
  <c r="N25" i="1"/>
  <c r="N29" i="1" s="1"/>
  <c r="N21" i="1"/>
  <c r="P18" i="1"/>
  <c r="J19" i="1"/>
  <c r="N15" i="1"/>
  <c r="P15" i="1"/>
  <c r="P19" i="1" s="1"/>
  <c r="O87" i="1"/>
  <c r="O116" i="1" s="1"/>
  <c r="N71" i="1"/>
  <c r="O71" i="1"/>
  <c r="P71" i="1"/>
  <c r="Q71" i="1"/>
  <c r="O50" i="1"/>
  <c r="O134" i="1"/>
  <c r="O137" i="1"/>
  <c r="P134" i="1"/>
  <c r="Q32" i="1"/>
  <c r="P137" i="1"/>
  <c r="Q134" i="1"/>
  <c r="Q50" i="1"/>
  <c r="Q46" i="1"/>
  <c r="Q137" i="1"/>
  <c r="Q19" i="1"/>
  <c r="P56" i="1"/>
  <c r="Q56" i="1"/>
  <c r="F138" i="1"/>
  <c r="P50" i="1"/>
  <c r="O56" i="1"/>
  <c r="N19" i="1"/>
  <c r="P46" i="1"/>
  <c r="O46" i="1"/>
  <c r="O19" i="1"/>
  <c r="N56" i="1" l="1"/>
  <c r="Q87" i="1"/>
  <c r="Q116" i="1" s="1"/>
  <c r="E138" i="1"/>
  <c r="G138" i="1"/>
  <c r="M138" i="1"/>
  <c r="J138" i="1"/>
  <c r="L138" i="1"/>
  <c r="H138" i="1"/>
  <c r="P138" i="1"/>
  <c r="K138" i="1"/>
  <c r="I138" i="1"/>
  <c r="N138" i="1"/>
  <c r="O138" i="1"/>
  <c r="Q138" i="1" l="1"/>
</calcChain>
</file>

<file path=xl/sharedStrings.xml><?xml version="1.0" encoding="utf-8"?>
<sst xmlns="http://schemas.openxmlformats.org/spreadsheetml/2006/main" count="432" uniqueCount="171">
  <si>
    <t>INSTITUTO AZUCARERO DOMINICANO</t>
  </si>
  <si>
    <t>INAZUCAR</t>
  </si>
  <si>
    <t xml:space="preserve">     CAPITULO: 5112</t>
  </si>
  <si>
    <t>DAF:01          UE:0001</t>
  </si>
  <si>
    <t>PROGRAMA:11</t>
  </si>
  <si>
    <t>SUBPROGRAMA:02</t>
  </si>
  <si>
    <t>PROYECTO:0</t>
  </si>
  <si>
    <t xml:space="preserve">     ACT:0001</t>
  </si>
  <si>
    <t>CUENTA:2.1.1.1.01</t>
  </si>
  <si>
    <t>FONDO:0100</t>
  </si>
  <si>
    <t>NOMBRE</t>
  </si>
  <si>
    <t>CARGO</t>
  </si>
  <si>
    <t>ESTATUS</t>
  </si>
  <si>
    <t>SUELDO BRUTO      (RD$)</t>
  </si>
  <si>
    <t>IMPUESTO S/R            (Ley 11-92)
(1*)</t>
  </si>
  <si>
    <t>SEGURIDAD SOCIAL (Ley 87-01)</t>
  </si>
  <si>
    <t>TOTAL RETENCIONES</t>
  </si>
  <si>
    <t>SUELDO NETO     (RD$)</t>
  </si>
  <si>
    <t>SEXO</t>
  </si>
  <si>
    <t>SEGURO DE PENSION  (9.97%)</t>
  </si>
  <si>
    <t>RIESGO LABORAL (1.3%)      (2*)</t>
  </si>
  <si>
    <t>REGISTRO DEPENDIENTE ADICIONALES             (4*)</t>
  </si>
  <si>
    <t>SUB-TOTAL TSS</t>
  </si>
  <si>
    <t>DEDUCCION EMPLEADO</t>
  </si>
  <si>
    <t>APORTE PATRONAL</t>
  </si>
  <si>
    <t>EMPLEADO
(2.87%)</t>
  </si>
  <si>
    <t>PATRONAL    (7.10%)</t>
  </si>
  <si>
    <t>EMPLEADO (3.04%)</t>
  </si>
  <si>
    <t>PATRONAL     (7.09%)</t>
  </si>
  <si>
    <t>DIRECCION EJECUTIVA</t>
  </si>
  <si>
    <t>MAXIMO PEREZ PEREZ</t>
  </si>
  <si>
    <t>DIRECTOR EJECUTIVO</t>
  </si>
  <si>
    <t>M</t>
  </si>
  <si>
    <t>De libre nombramiento</t>
  </si>
  <si>
    <t>RAMON DARIO HIDALGO GONZALEZ</t>
  </si>
  <si>
    <t>MARIBEL DEL CARMEN MOLINA</t>
  </si>
  <si>
    <t>F</t>
  </si>
  <si>
    <t>Carrera Administrativa</t>
  </si>
  <si>
    <t>RUTH MIROSLAVA NUÑEZ DE ZALASAR</t>
  </si>
  <si>
    <t>Cargo de Confianza</t>
  </si>
  <si>
    <t>Estatuto Simplificado</t>
  </si>
  <si>
    <t>STIVEN DE JESUS RAMIREZ P.</t>
  </si>
  <si>
    <t>AUX. ACCESO A LA INFORMACION</t>
  </si>
  <si>
    <t>SUB-TOTAL</t>
  </si>
  <si>
    <t>AGUSTIN CEDEÑO MEJIA</t>
  </si>
  <si>
    <t>SUB-DIRECTOR</t>
  </si>
  <si>
    <t>DIVISION DE RECURSOS HUMANOS</t>
  </si>
  <si>
    <t>ELIANNY SANTANA UREÑA</t>
  </si>
  <si>
    <t>DIVISION DE PLANIFICACION Y DESARROLLO</t>
  </si>
  <si>
    <t>LISBETH ALTAGRACIA ALMONTE</t>
  </si>
  <si>
    <t>SECCION JURIDICA</t>
  </si>
  <si>
    <t>FLORITA JOSEFINA LOPEZ CASTILLO</t>
  </si>
  <si>
    <t>SUELDO NETO      (RD$)</t>
  </si>
  <si>
    <t>SECCION DE COMUNICACIONES</t>
  </si>
  <si>
    <t>GLINNYSS ELENA PEREZ FIGUEROA</t>
  </si>
  <si>
    <t xml:space="preserve">ASISTENTE  SUB-DIRECTOR </t>
  </si>
  <si>
    <t>ADALGISA ALTAGRACIA HERNANDEZ</t>
  </si>
  <si>
    <t>FIJO</t>
  </si>
  <si>
    <t>MILDRE MARIA ALMANZAR GARCIA</t>
  </si>
  <si>
    <t>RAQUEL ALEXANDRA PERALTA PEREZ</t>
  </si>
  <si>
    <t>AUXILIAR ADMINISTRATIVO</t>
  </si>
  <si>
    <t>DILEGNY SAMANTA SAMBOY</t>
  </si>
  <si>
    <t>CARLO JULIO SANCHEZ SANCHEZ</t>
  </si>
  <si>
    <t>LUZ DEL ALBA PEREZ ROSARIO</t>
  </si>
  <si>
    <t>AUX. ATENCION AL CIUDADANO</t>
  </si>
  <si>
    <t>DIVISION ADMINISTRATIVA FINANCIERA</t>
  </si>
  <si>
    <t>MIGUEL ANTONIO CABRERA V.</t>
  </si>
  <si>
    <t>XIOMARA MIGUELINA FONT BONILLA</t>
  </si>
  <si>
    <t>SECCION DE CONTABILIDAD</t>
  </si>
  <si>
    <t>XIOMARA LIBERTAD DEL MONTE</t>
  </si>
  <si>
    <t>KATHERINE PAOLA PAULA CASTILLO</t>
  </si>
  <si>
    <t>TECNICO CONTABILIDAD</t>
  </si>
  <si>
    <t>NATACHA MORENA HERNANDEZ M.</t>
  </si>
  <si>
    <t>ARIANNA PATRICIA MONTILLA</t>
  </si>
  <si>
    <t>AUXILIAR ADMINISTRATIVA</t>
  </si>
  <si>
    <t>IMPUESTO  S/R           (Ley 11-92)
(1*)</t>
  </si>
  <si>
    <t>SEGURO DE SALUD (10.13%)     (3*)</t>
  </si>
  <si>
    <t>REGISTRO DEPENDIENTE ADICIONALES (4*)</t>
  </si>
  <si>
    <t>PATRONAL (7.10%)</t>
  </si>
  <si>
    <t>PATRONAL (7.09%)</t>
  </si>
  <si>
    <t>SECCION DE COMPRAS Y CONTRATACIONES</t>
  </si>
  <si>
    <t>RICARDO ANTONIO RODRIGUEZ ANTIGUA</t>
  </si>
  <si>
    <t>AUX. ADMINISTRATIVO I</t>
  </si>
  <si>
    <t>SECCION DE SERVICIOS GENERALES</t>
  </si>
  <si>
    <t>JOSE ERNESTO HEREDIA ADAMES</t>
  </si>
  <si>
    <t>JOSE IVAN CASTRO RAMIREZ</t>
  </si>
  <si>
    <t>SUPERVISOR DE ALMACEN</t>
  </si>
  <si>
    <t>ANDREA CASTILLO RINCON</t>
  </si>
  <si>
    <t>SUPERVISOR MAYORDOMIA</t>
  </si>
  <si>
    <t>VICTOR M. GONZALEZ JIMENEZ</t>
  </si>
  <si>
    <t>SUPERVISOR DE SEGURIDAD</t>
  </si>
  <si>
    <t>CARLOS LIVIO RUIZ BERAS</t>
  </si>
  <si>
    <t>CHOFER</t>
  </si>
  <si>
    <t>ALEJANDRO BRITO REYES</t>
  </si>
  <si>
    <t>CARLOS JOSE GOMEZ RAMIREZ</t>
  </si>
  <si>
    <t>PLOMERO</t>
  </si>
  <si>
    <t xml:space="preserve">JUAN BAUTISTA GONZALEZ </t>
  </si>
  <si>
    <t>RAMONA ROSARIO ABREU</t>
  </si>
  <si>
    <t>YENRY DE JESUS CABRERA GARCIA</t>
  </si>
  <si>
    <t>MENSAJERO EXTERNO</t>
  </si>
  <si>
    <t>FERMIN UCETA BASTARDO</t>
  </si>
  <si>
    <t>AYUDANTE MANTENIMIENTO</t>
  </si>
  <si>
    <t>IMPUESTO  S/R             (Ley 11-92)
(1*)</t>
  </si>
  <si>
    <t>DORIS CRISTINA ACEVEDO LLUBERES</t>
  </si>
  <si>
    <t>RECEPCIONISTA</t>
  </si>
  <si>
    <t>CARMEN GILENA GONZALEZ SANTOS</t>
  </si>
  <si>
    <t>CONSERJE</t>
  </si>
  <si>
    <t>CRISTINA RODRIGUEZ</t>
  </si>
  <si>
    <t xml:space="preserve">VICTORIA ELENA BAEZ </t>
  </si>
  <si>
    <t>YASMIN SANTOS PAULA</t>
  </si>
  <si>
    <t>MODESTO GONZALEZ RODRIGUEZ</t>
  </si>
  <si>
    <t>PORTERO</t>
  </si>
  <si>
    <t>ANMISADAY GARCIA VALERIO</t>
  </si>
  <si>
    <t>JOSE SEVERINO</t>
  </si>
  <si>
    <t>SECCION DE TECNOLOGIA DE LA INFORMACION Y COMUNICACIONES</t>
  </si>
  <si>
    <t>SUB-TOTAL       TSS</t>
  </si>
  <si>
    <t>TOTAL GENERAL</t>
  </si>
  <si>
    <t>SECCION 1F: PIE DEL DOCUMENTO</t>
  </si>
  <si>
    <t>OBSERVACIONES :</t>
  </si>
  <si>
    <t>(1*) Deduccion directa en declaracion ISR empleados del SUIRPLUS. Rentas hasta RD$416,220.00 estan exentas</t>
  </si>
  <si>
    <t>(2*) Salario cotizable hasta RD$162,625.00, deducion directa de la declaracion TSS del SUIRPLUS.</t>
  </si>
  <si>
    <t>(3*) Salario cotizable hasta RD$325,250.00, deduccion directa de la declaracion TSS del SUIRPLUS.</t>
  </si>
  <si>
    <t>Respons. Unidad Ejecutora</t>
  </si>
  <si>
    <t>Responsable de Registro</t>
  </si>
  <si>
    <t>Director INAZUCAR</t>
  </si>
  <si>
    <t>Lic. Miguel A. Cabrera</t>
  </si>
  <si>
    <t>Licda. Anny Rosario Correa Pena</t>
  </si>
  <si>
    <t>Lic. Maximo Perez Perez</t>
  </si>
  <si>
    <t>Enc. Dpto.Administrativo Financiero</t>
  </si>
  <si>
    <t>Enc. Division Recursos Humanos</t>
  </si>
  <si>
    <t xml:space="preserve">Director Ejecutivo </t>
  </si>
  <si>
    <t xml:space="preserve">SECRETARIO </t>
  </si>
  <si>
    <t>SECRETARIA I</t>
  </si>
  <si>
    <t>CONTADOR (A)</t>
  </si>
  <si>
    <t>ASESOR  DIRECTOR EJECUTIVO</t>
  </si>
  <si>
    <t>AUXILIAR ADMINISTRATIVO (A)</t>
  </si>
  <si>
    <t>AUXILIAR ADMINISTRATIV0(A)</t>
  </si>
  <si>
    <t>GLADYS SORIANO CARELA</t>
  </si>
  <si>
    <t>CAMARERO</t>
  </si>
  <si>
    <t>REMIGIO GUILLEN EVANGELISTA</t>
  </si>
  <si>
    <t>PERPETUA RAMIREZ POZO</t>
  </si>
  <si>
    <t>RUBER DARIO RUIZ CARRASCO</t>
  </si>
  <si>
    <t>ARCP/LHDP</t>
  </si>
  <si>
    <t>MARIA ALEJANDRINA VARGAS ABREU</t>
  </si>
  <si>
    <t>LAUREANA LOPEZ JIMENEZ</t>
  </si>
  <si>
    <t>CAMARERA</t>
  </si>
  <si>
    <t>VERQUIS ALTAGRACIA CASTILLO PIÑA</t>
  </si>
  <si>
    <t>TRINIDAD DELGADO DELGADO</t>
  </si>
  <si>
    <t>JUAN JOSE TEJEDA SANTANA</t>
  </si>
  <si>
    <t>OBRERO</t>
  </si>
  <si>
    <t>PERLA CRUZ PEREZ MATEO</t>
  </si>
  <si>
    <t>DEPARTAMENTO DE ESTUDIOS Y POLITICAS DE DIVERSIFICACION AZUCARERA</t>
  </si>
  <si>
    <t>RAMON DARIO GOMEZ PASCUAL</t>
  </si>
  <si>
    <t>LUIS SALVADOR OGANDO CHALAS</t>
  </si>
  <si>
    <t>SEGURO SAVICA / ASP INAZUCAR</t>
  </si>
  <si>
    <t>ASISTENTE EJECUTIVA</t>
  </si>
  <si>
    <t>ENC.DEPTO.ADM.Y FINANCIERO</t>
  </si>
  <si>
    <t>TECNICO PRESUPUESTO</t>
  </si>
  <si>
    <t>(4*) Deduccion directa declaracion TSS del SUIRPLUS por registro de dependientes adicionales al SDSS, RD$1,715.46 por cada dependiente adicional registrado.</t>
  </si>
  <si>
    <t>ANA CRISTINA ARAUJO</t>
  </si>
  <si>
    <t>ANGEL MANUEL SANCHEZ SANCHEZ</t>
  </si>
  <si>
    <t>CHOFER I</t>
  </si>
  <si>
    <t>ISIS YONNORET CEPEDA NIVAR</t>
  </si>
  <si>
    <t>IMPUESTO    S/R           (Ley 11-92)
(1*)</t>
  </si>
  <si>
    <t>SEGURO DE SALUD (10.13%)                  (3*)</t>
  </si>
  <si>
    <t>SEGURO DE PENSION   (9.97%)</t>
  </si>
  <si>
    <t xml:space="preserve">     CONCEPTO: PAGO SUELDO NOMINA FIJA CORRESPONDIENTE AL MES DE MARZO 2025</t>
  </si>
  <si>
    <t>Firmas Autorizadas para el documento de Gasto No. 2025-5112-01-01-0001-154</t>
  </si>
  <si>
    <t>TECNICO DE CALIDAD EN LA GESTION</t>
  </si>
  <si>
    <t>ALBERT RAFAEL GARCIA PEREZ</t>
  </si>
  <si>
    <t>AUX. ALMACEN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</si>
</sst>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_-;\-* #,##0.00_-;_-* &quot;-&quot;??_-;_-@_-"/>
    <numFmt numFmtId="166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5"/>
      <color rgb="FFFF0000"/>
      <name val="Times New Roman"/>
      <family val="1"/>
    </font>
    <font>
      <b/>
      <sz val="5"/>
      <color rgb="FF000000"/>
      <name val="Times New Roman"/>
      <family val="1"/>
    </font>
    <font>
      <b/>
      <sz val="5"/>
      <name val="Times New Roman"/>
      <family val="1"/>
    </font>
    <font>
      <b/>
      <sz val="4"/>
      <name val="Times New Roman"/>
      <family val="1"/>
    </font>
    <font>
      <sz val="10"/>
      <color theme="0"/>
      <name val="Times New Roman"/>
      <family val="1"/>
    </font>
    <font>
      <b/>
      <sz val="5"/>
      <name val="Aptos Narrow"/>
      <family val="2"/>
    </font>
    <font>
      <sz val="5"/>
      <name val="Aptos Narrow"/>
      <family val="2"/>
    </font>
    <font>
      <b/>
      <sz val="3"/>
      <name val="Aptos Narrow"/>
      <family val="2"/>
    </font>
    <font>
      <b/>
      <sz val="4"/>
      <name val="Aptos Narrow"/>
      <family val="2"/>
    </font>
    <font>
      <sz val="4"/>
      <name val="Aptos Narrow"/>
      <family val="2"/>
    </font>
    <font>
      <sz val="3"/>
      <color rgb="FF000000"/>
      <name val="Aptos Narrow"/>
      <family val="2"/>
    </font>
    <font>
      <sz val="5"/>
      <color rgb="FF000000"/>
      <name val="Aptos Narrow"/>
      <family val="2"/>
    </font>
    <font>
      <b/>
      <sz val="5"/>
      <color rgb="FF000000"/>
      <name val="Aptos Narrow"/>
      <family val="2"/>
    </font>
    <font>
      <sz val="4"/>
      <color rgb="FF000000"/>
      <name val="Aptos Narrow"/>
      <family val="2"/>
    </font>
    <font>
      <sz val="11"/>
      <color theme="1"/>
      <name val="Aptos Narrow"/>
      <family val="2"/>
    </font>
    <font>
      <b/>
      <sz val="4"/>
      <color rgb="FF000000"/>
      <name val="Aptos Narrow"/>
      <family val="2"/>
    </font>
    <font>
      <sz val="4"/>
      <color theme="1"/>
      <name val="Aptos Narrow"/>
      <family val="2"/>
    </font>
    <font>
      <sz val="10"/>
      <color rgb="FF000000"/>
      <name val="Aptos Narrow"/>
      <family val="2"/>
    </font>
    <font>
      <sz val="10"/>
      <color theme="0"/>
      <name val="Aptos Narrow"/>
      <family val="2"/>
    </font>
    <font>
      <b/>
      <sz val="5"/>
      <color theme="1"/>
      <name val="Aptos Narrow"/>
      <family val="2"/>
    </font>
    <font>
      <sz val="5"/>
      <color theme="1"/>
      <name val="Aptos Narrow"/>
      <family val="2"/>
    </font>
    <font>
      <sz val="2.5"/>
      <color rgb="FF000000"/>
      <name val="Aptos Narrow"/>
      <family val="2"/>
    </font>
    <font>
      <b/>
      <sz val="2.5"/>
      <color rgb="FF000000"/>
      <name val="Aptos Narrow"/>
      <family val="2"/>
    </font>
    <font>
      <b/>
      <sz val="3.5"/>
      <color rgb="FF000000"/>
      <name val="Aptos Narrow"/>
      <family val="2"/>
    </font>
    <font>
      <sz val="3.5"/>
      <color rgb="FF000000"/>
      <name val="Aptos Narrow"/>
      <family val="2"/>
    </font>
    <font>
      <b/>
      <sz val="5"/>
      <color rgb="FFFF0000"/>
      <name val="Aptos Narrow"/>
      <family val="2"/>
    </font>
    <font>
      <sz val="6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5" fontId="4" fillId="4" borderId="0" xfId="1" applyNumberFormat="1" applyFont="1" applyFill="1" applyBorder="1" applyAlignment="1">
      <alignment horizontal="right" vertical="center"/>
    </xf>
    <xf numFmtId="4" fontId="5" fillId="4" borderId="0" xfId="0" applyNumberFormat="1" applyFont="1" applyFill="1" applyAlignment="1">
      <alignment horizontal="right" vertical="center" shrinkToFit="1"/>
    </xf>
    <xf numFmtId="2" fontId="5" fillId="4" borderId="0" xfId="0" applyNumberFormat="1" applyFont="1" applyFill="1" applyAlignment="1">
      <alignment horizontal="right" vertical="center" shrinkToFit="1"/>
    </xf>
    <xf numFmtId="4" fontId="4" fillId="4" borderId="0" xfId="0" applyNumberFormat="1" applyFont="1" applyFill="1" applyAlignment="1">
      <alignment horizontal="right" vertical="center" shrinkToFit="1"/>
    </xf>
    <xf numFmtId="165" fontId="4" fillId="4" borderId="0" xfId="0" applyNumberFormat="1" applyFont="1" applyFill="1" applyAlignment="1">
      <alignment horizontal="right" vertical="center" shrinkToFit="1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5" fontId="7" fillId="0" borderId="0" xfId="0" applyNumberFormat="1" applyFont="1"/>
    <xf numFmtId="4" fontId="7" fillId="0" borderId="0" xfId="0" applyNumberFormat="1" applyFont="1"/>
    <xf numFmtId="2" fontId="7" fillId="0" borderId="0" xfId="0" applyNumberFormat="1" applyFont="1"/>
    <xf numFmtId="0" fontId="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right" vertical="center" wrapText="1"/>
    </xf>
    <xf numFmtId="165" fontId="9" fillId="0" borderId="0" xfId="1" applyNumberFormat="1" applyFont="1" applyBorder="1" applyAlignment="1">
      <alignment horizontal="left" vertical="center" wrapText="1"/>
    </xf>
    <xf numFmtId="4" fontId="9" fillId="4" borderId="0" xfId="0" applyNumberFormat="1" applyFont="1" applyFill="1" applyAlignment="1">
      <alignment horizontal="right" vertical="center" shrinkToFit="1"/>
    </xf>
    <xf numFmtId="2" fontId="9" fillId="4" borderId="0" xfId="0" applyNumberFormat="1" applyFont="1" applyFill="1" applyAlignment="1">
      <alignment horizontal="right" vertical="center" shrinkToFit="1"/>
    </xf>
    <xf numFmtId="4" fontId="14" fillId="4" borderId="0" xfId="0" applyNumberFormat="1" applyFont="1" applyFill="1" applyAlignment="1">
      <alignment horizontal="right" vertical="center" shrinkToFit="1"/>
    </xf>
    <xf numFmtId="0" fontId="9" fillId="0" borderId="0" xfId="1" applyNumberFormat="1" applyFont="1" applyBorder="1" applyAlignment="1">
      <alignment horizontal="right" vertical="center" wrapText="1"/>
    </xf>
    <xf numFmtId="165" fontId="14" fillId="4" borderId="0" xfId="0" applyNumberFormat="1" applyFont="1" applyFill="1" applyAlignment="1">
      <alignment horizontal="right" vertical="center" shrinkToFit="1"/>
    </xf>
    <xf numFmtId="165" fontId="14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0" fontId="11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 wrapText="1"/>
    </xf>
    <xf numFmtId="165" fontId="15" fillId="5" borderId="0" xfId="1" applyNumberFormat="1" applyFont="1" applyFill="1" applyBorder="1" applyAlignment="1">
      <alignment horizontal="center" vertical="center"/>
    </xf>
    <xf numFmtId="165" fontId="15" fillId="5" borderId="0" xfId="0" applyNumberFormat="1" applyFont="1" applyFill="1" applyAlignment="1">
      <alignment horizontal="right" vertical="center" shrinkToFit="1"/>
    </xf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165" fontId="15" fillId="5" borderId="0" xfId="1" applyNumberFormat="1" applyFont="1" applyFill="1" applyBorder="1" applyAlignment="1">
      <alignment horizontal="right" vertical="center"/>
    </xf>
    <xf numFmtId="165" fontId="8" fillId="5" borderId="0" xfId="1" applyNumberFormat="1" applyFont="1" applyFill="1" applyBorder="1" applyAlignment="1">
      <alignment horizontal="left" vertical="center" wrapText="1"/>
    </xf>
    <xf numFmtId="4" fontId="8" fillId="5" borderId="0" xfId="0" applyNumberFormat="1" applyFont="1" applyFill="1" applyAlignment="1">
      <alignment horizontal="right" vertical="center" shrinkToFit="1"/>
    </xf>
    <xf numFmtId="2" fontId="8" fillId="5" borderId="0" xfId="0" applyNumberFormat="1" applyFont="1" applyFill="1" applyAlignment="1">
      <alignment horizontal="right" vertical="center" shrinkToFit="1"/>
    </xf>
    <xf numFmtId="4" fontId="15" fillId="5" borderId="0" xfId="0" applyNumberFormat="1" applyFont="1" applyFill="1" applyAlignment="1">
      <alignment horizontal="right" vertical="center" shrinkToFi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165" fontId="15" fillId="4" borderId="0" xfId="1" applyNumberFormat="1" applyFont="1" applyFill="1" applyBorder="1" applyAlignment="1">
      <alignment horizontal="center" vertical="center"/>
    </xf>
    <xf numFmtId="165" fontId="15" fillId="4" borderId="0" xfId="1" applyNumberFormat="1" applyFont="1" applyFill="1" applyBorder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shrinkToFit="1"/>
    </xf>
    <xf numFmtId="2" fontId="8" fillId="4" borderId="0" xfId="0" applyNumberFormat="1" applyFont="1" applyFill="1" applyAlignment="1">
      <alignment horizontal="right" vertical="center" shrinkToFit="1"/>
    </xf>
    <xf numFmtId="4" fontId="15" fillId="4" borderId="0" xfId="0" applyNumberFormat="1" applyFont="1" applyFill="1" applyAlignment="1">
      <alignment horizontal="right" vertical="center" shrinkToFit="1"/>
    </xf>
    <xf numFmtId="165" fontId="15" fillId="4" borderId="0" xfId="0" applyNumberFormat="1" applyFont="1" applyFill="1" applyAlignment="1">
      <alignment horizontal="right" vertical="center" shrinkToFit="1"/>
    </xf>
    <xf numFmtId="0" fontId="16" fillId="0" borderId="0" xfId="0" applyFont="1" applyAlignment="1">
      <alignment horizontal="left" vertical="center"/>
    </xf>
    <xf numFmtId="165" fontId="14" fillId="0" borderId="0" xfId="1" applyNumberFormat="1" applyFont="1" applyBorder="1" applyAlignment="1">
      <alignment vertical="center"/>
    </xf>
    <xf numFmtId="2" fontId="15" fillId="5" borderId="0" xfId="1" applyNumberFormat="1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20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horizontal="left" vertic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 vertical="center"/>
    </xf>
    <xf numFmtId="0" fontId="11" fillId="3" borderId="15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165" fontId="9" fillId="4" borderId="0" xfId="1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top" wrapText="1"/>
    </xf>
    <xf numFmtId="165" fontId="9" fillId="4" borderId="0" xfId="1" applyNumberFormat="1" applyFont="1" applyFill="1" applyBorder="1" applyAlignment="1">
      <alignment horizontal="center" vertical="top" wrapText="1"/>
    </xf>
    <xf numFmtId="0" fontId="20" fillId="0" borderId="0" xfId="0" applyFont="1"/>
    <xf numFmtId="165" fontId="21" fillId="0" borderId="0" xfId="0" applyNumberFormat="1" applyFont="1"/>
    <xf numFmtId="0" fontId="16" fillId="0" borderId="0" xfId="0" applyFont="1" applyAlignment="1">
      <alignment horizontal="center" vertical="center"/>
    </xf>
    <xf numFmtId="165" fontId="9" fillId="0" borderId="0" xfId="1" applyNumberFormat="1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horizontal="left" vertical="center"/>
    </xf>
    <xf numFmtId="165" fontId="14" fillId="0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/>
    </xf>
    <xf numFmtId="4" fontId="9" fillId="4" borderId="0" xfId="0" applyNumberFormat="1" applyFont="1" applyFill="1" applyAlignment="1">
      <alignment vertical="center" shrinkToFit="1"/>
    </xf>
    <xf numFmtId="4" fontId="14" fillId="4" borderId="0" xfId="0" applyNumberFormat="1" applyFont="1" applyFill="1" applyAlignment="1">
      <alignment vertical="center" shrinkToFit="1"/>
    </xf>
    <xf numFmtId="0" fontId="11" fillId="4" borderId="0" xfId="0" applyFont="1" applyFill="1" applyAlignment="1">
      <alignment horizontal="left" vertical="center"/>
    </xf>
    <xf numFmtId="165" fontId="14" fillId="4" borderId="0" xfId="1" applyNumberFormat="1" applyFont="1" applyFill="1" applyBorder="1" applyAlignment="1">
      <alignment horizontal="right" vertical="center"/>
    </xf>
    <xf numFmtId="165" fontId="15" fillId="5" borderId="0" xfId="1" applyNumberFormat="1" applyFont="1" applyFill="1" applyBorder="1" applyAlignment="1">
      <alignment vertical="center"/>
    </xf>
    <xf numFmtId="0" fontId="22" fillId="5" borderId="16" xfId="0" applyFont="1" applyFill="1" applyBorder="1" applyAlignment="1">
      <alignment horizontal="left" vertical="center"/>
    </xf>
    <xf numFmtId="0" fontId="23" fillId="5" borderId="16" xfId="0" applyFont="1" applyFill="1" applyBorder="1" applyAlignment="1">
      <alignment horizontal="left" vertical="center"/>
    </xf>
    <xf numFmtId="166" fontId="22" fillId="5" borderId="16" xfId="0" applyNumberFormat="1" applyFont="1" applyFill="1" applyBorder="1" applyAlignment="1">
      <alignment horizontal="center" vertical="center"/>
    </xf>
    <xf numFmtId="164" fontId="22" fillId="5" borderId="16" xfId="1" applyFont="1" applyFill="1" applyBorder="1" applyAlignment="1">
      <alignment horizontal="center" vertical="center"/>
    </xf>
    <xf numFmtId="165" fontId="15" fillId="5" borderId="16" xfId="0" applyNumberFormat="1" applyFont="1" applyFill="1" applyBorder="1" applyAlignment="1">
      <alignment horizontal="right" vertical="center" shrinkToFit="1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11" fillId="4" borderId="14" xfId="0" applyFont="1" applyFill="1" applyBorder="1" applyAlignment="1">
      <alignment horizontal="left" vertical="top" wrapText="1"/>
    </xf>
    <xf numFmtId="0" fontId="2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226049</xdr:colOff>
      <xdr:row>0</xdr:row>
      <xdr:rowOff>26337</xdr:rowOff>
    </xdr:from>
    <xdr:to>
      <xdr:col>8</xdr:col>
      <xdr:colOff>135121</xdr:colOff>
      <xdr:row>2</xdr:row>
      <xdr:rowOff>127001</xdr:rowOff>
    </xdr:to>
    <xdr:pic>
      <xdr:nvPicPr>
        <xdr:cNvPr id="2" name="1 Imagen" descr="C:\Users\Alejandra Burgos\Desktop\presidenc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3910" y="26337"/>
          <a:ext cx="1554475" cy="508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227674</xdr:colOff>
      <xdr:row>32</xdr:row>
      <xdr:rowOff>157163</xdr:rowOff>
    </xdr:from>
    <xdr:to>
      <xdr:col>8</xdr:col>
      <xdr:colOff>136746</xdr:colOff>
      <xdr:row>35</xdr:row>
      <xdr:rowOff>63244</xdr:rowOff>
    </xdr:to>
    <xdr:pic>
      <xdr:nvPicPr>
        <xdr:cNvPr id="3" name="1 Imagen" descr="C:\Users\Alejandra Burgos\Desktop\presidencia.png">
          <a:extLst>
            <a:ext uri="{FF2B5EF4-FFF2-40B4-BE49-F238E27FC236}">
              <a16:creationId xmlns:a16="http://schemas.microsoft.com/office/drawing/2014/main" id="{24F3B497-C949-4A36-B04E-3CC1D8D368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5535" y="5675252"/>
          <a:ext cx="1554475" cy="50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218883</xdr:colOff>
      <xdr:row>59</xdr:row>
      <xdr:rowOff>123825</xdr:rowOff>
    </xdr:from>
    <xdr:to>
      <xdr:col>8</xdr:col>
      <xdr:colOff>127955</xdr:colOff>
      <xdr:row>59</xdr:row>
      <xdr:rowOff>634064</xdr:rowOff>
    </xdr:to>
    <xdr:pic>
      <xdr:nvPicPr>
        <xdr:cNvPr id="8" name="1 Imagen" descr="C:\Users\Alejandra Burgos\Desktop\presidencia.png">
          <a:extLst>
            <a:ext uri="{FF2B5EF4-FFF2-40B4-BE49-F238E27FC236}">
              <a16:creationId xmlns:a16="http://schemas.microsoft.com/office/drawing/2014/main" id="{7B7C4AFE-43EF-4149-ACED-1F57A6D7AF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744" y="11187479"/>
          <a:ext cx="1554475" cy="510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218884</xdr:colOff>
      <xdr:row>87</xdr:row>
      <xdr:rowOff>23812</xdr:rowOff>
    </xdr:from>
    <xdr:to>
      <xdr:col>8</xdr:col>
      <xdr:colOff>127956</xdr:colOff>
      <xdr:row>90</xdr:row>
      <xdr:rowOff>124476</xdr:rowOff>
    </xdr:to>
    <xdr:pic>
      <xdr:nvPicPr>
        <xdr:cNvPr id="9" name="1 Imagen" descr="C:\Users\Alejandra Burgos\Desktop\presidencia.png">
          <a:extLst>
            <a:ext uri="{FF2B5EF4-FFF2-40B4-BE49-F238E27FC236}">
              <a16:creationId xmlns:a16="http://schemas.microsoft.com/office/drawing/2014/main" id="{D25375C4-4877-4491-8713-46A6EE0F24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745" y="16600975"/>
          <a:ext cx="1554475" cy="50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218887</xdr:colOff>
      <xdr:row>119</xdr:row>
      <xdr:rowOff>123825</xdr:rowOff>
    </xdr:from>
    <xdr:to>
      <xdr:col>8</xdr:col>
      <xdr:colOff>127959</xdr:colOff>
      <xdr:row>122</xdr:row>
      <xdr:rowOff>151009</xdr:rowOff>
    </xdr:to>
    <xdr:pic>
      <xdr:nvPicPr>
        <xdr:cNvPr id="10" name="1 Imagen" descr="C:\Users\Alejandra Burgos\Desktop\presidencia.png">
          <a:extLst>
            <a:ext uri="{FF2B5EF4-FFF2-40B4-BE49-F238E27FC236}">
              <a16:creationId xmlns:a16="http://schemas.microsoft.com/office/drawing/2014/main" id="{8259958D-9FD9-4EAB-9096-FC3E69FD3D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6748" y="22324402"/>
          <a:ext cx="1554475" cy="509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3"/>
  <sheetViews>
    <sheetView tabSelected="1" topLeftCell="A132" zoomScale="178" zoomScaleNormal="178" workbookViewId="0">
      <selection activeCell="H156" sqref="H156"/>
    </sheetView>
  </sheetViews>
  <sheetFormatPr baseColWidth="10" defaultRowHeight="14.5" x14ac:dyDescent="0.35"/>
  <cols>
    <col min="1" max="1" width="19.453125" customWidth="1"/>
    <col min="2" max="2" width="15.1796875" customWidth="1"/>
    <col min="3" max="3" width="5" customWidth="1"/>
    <col min="5" max="5" width="7" customWidth="1"/>
    <col min="6" max="6" width="6" customWidth="1"/>
    <col min="7" max="8" width="5.81640625" customWidth="1"/>
    <col min="9" max="9" width="6.26953125" customWidth="1"/>
    <col min="10" max="11" width="5.7265625" customWidth="1"/>
    <col min="12" max="12" width="6.453125" customWidth="1"/>
    <col min="13" max="13" width="6.7265625" customWidth="1"/>
    <col min="14" max="15" width="6.453125" customWidth="1"/>
    <col min="16" max="16" width="6.26953125" customWidth="1"/>
    <col min="17" max="17" width="7" customWidth="1"/>
    <col min="18" max="18" width="15.26953125" bestFit="1" customWidth="1"/>
  </cols>
  <sheetData>
    <row r="1" spans="1:17" ht="20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8.15" customHeight="1" x14ac:dyDescent="0.3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ht="8.15" customHeight="1" x14ac:dyDescent="0.35">
      <c r="A5" s="111" t="s">
        <v>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x14ac:dyDescent="0.35">
      <c r="A6" s="60" t="s">
        <v>166</v>
      </c>
      <c r="B6" s="61"/>
      <c r="C6" s="61"/>
      <c r="D6" s="60"/>
      <c r="E6" s="60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x14ac:dyDescent="0.35">
      <c r="A7" s="63" t="s">
        <v>2</v>
      </c>
      <c r="B7" s="64" t="s">
        <v>3</v>
      </c>
      <c r="C7" s="64"/>
      <c r="D7" s="65" t="s">
        <v>4</v>
      </c>
      <c r="E7" s="64" t="s">
        <v>5</v>
      </c>
      <c r="F7" s="64"/>
      <c r="G7" s="64"/>
      <c r="H7" s="64" t="s">
        <v>6</v>
      </c>
      <c r="I7" s="64"/>
      <c r="J7" s="66" t="s">
        <v>7</v>
      </c>
      <c r="K7" s="66"/>
      <c r="L7" s="64" t="s">
        <v>8</v>
      </c>
      <c r="M7" s="64"/>
      <c r="N7" s="64"/>
      <c r="O7" s="64" t="s">
        <v>9</v>
      </c>
      <c r="P7" s="64"/>
      <c r="Q7" s="67"/>
    </row>
    <row r="8" spans="1:17" x14ac:dyDescent="0.35">
      <c r="A8" s="112" t="s">
        <v>10</v>
      </c>
      <c r="B8" s="115" t="s">
        <v>11</v>
      </c>
      <c r="C8" s="17"/>
      <c r="D8" s="115" t="s">
        <v>12</v>
      </c>
      <c r="E8" s="115" t="s">
        <v>13</v>
      </c>
      <c r="F8" s="116" t="s">
        <v>14</v>
      </c>
      <c r="G8" s="116" t="s">
        <v>154</v>
      </c>
      <c r="H8" s="119" t="s">
        <v>15</v>
      </c>
      <c r="I8" s="120"/>
      <c r="J8" s="120"/>
      <c r="K8" s="120"/>
      <c r="L8" s="120"/>
      <c r="M8" s="120"/>
      <c r="N8" s="121"/>
      <c r="O8" s="119" t="s">
        <v>16</v>
      </c>
      <c r="P8" s="121"/>
      <c r="Q8" s="116" t="s">
        <v>17</v>
      </c>
    </row>
    <row r="9" spans="1:17" x14ac:dyDescent="0.35">
      <c r="A9" s="113"/>
      <c r="B9" s="115"/>
      <c r="C9" s="18" t="s">
        <v>18</v>
      </c>
      <c r="D9" s="115"/>
      <c r="E9" s="115"/>
      <c r="F9" s="117"/>
      <c r="G9" s="118"/>
      <c r="H9" s="123" t="s">
        <v>165</v>
      </c>
      <c r="I9" s="124"/>
      <c r="J9" s="125" t="s">
        <v>20</v>
      </c>
      <c r="K9" s="126" t="s">
        <v>164</v>
      </c>
      <c r="L9" s="127"/>
      <c r="M9" s="125" t="s">
        <v>21</v>
      </c>
      <c r="N9" s="125" t="s">
        <v>22</v>
      </c>
      <c r="O9" s="125" t="s">
        <v>23</v>
      </c>
      <c r="P9" s="125" t="s">
        <v>24</v>
      </c>
      <c r="Q9" s="118"/>
    </row>
    <row r="10" spans="1:17" x14ac:dyDescent="0.35">
      <c r="A10" s="114"/>
      <c r="B10" s="115"/>
      <c r="C10" s="17"/>
      <c r="D10" s="115"/>
      <c r="E10" s="115"/>
      <c r="F10" s="117"/>
      <c r="G10" s="118"/>
      <c r="H10" s="59" t="s">
        <v>25</v>
      </c>
      <c r="I10" s="59" t="s">
        <v>26</v>
      </c>
      <c r="J10" s="118"/>
      <c r="K10" s="59" t="s">
        <v>27</v>
      </c>
      <c r="L10" s="59" t="s">
        <v>28</v>
      </c>
      <c r="M10" s="118"/>
      <c r="N10" s="118"/>
      <c r="O10" s="118"/>
      <c r="P10" s="118"/>
      <c r="Q10" s="122"/>
    </row>
    <row r="11" spans="1:17" x14ac:dyDescent="0.35">
      <c r="A11" s="19" t="s">
        <v>29</v>
      </c>
      <c r="B11" s="20"/>
      <c r="C11" s="20"/>
      <c r="D11" s="20"/>
      <c r="E11" s="20"/>
      <c r="F11" s="21"/>
      <c r="G11" s="20"/>
      <c r="H11" s="22"/>
      <c r="I11" s="22"/>
      <c r="J11" s="20"/>
      <c r="K11" s="22"/>
      <c r="L11" s="22"/>
      <c r="M11" s="20"/>
      <c r="N11" s="20"/>
      <c r="O11" s="20"/>
      <c r="P11" s="20"/>
      <c r="Q11" s="20"/>
    </row>
    <row r="12" spans="1:17" x14ac:dyDescent="0.35">
      <c r="A12" s="23" t="s">
        <v>30</v>
      </c>
      <c r="B12" s="23" t="s">
        <v>31</v>
      </c>
      <c r="C12" s="24" t="s">
        <v>32</v>
      </c>
      <c r="D12" s="23" t="s">
        <v>33</v>
      </c>
      <c r="E12" s="25">
        <v>200000</v>
      </c>
      <c r="F12" s="26">
        <v>35677.08</v>
      </c>
      <c r="G12" s="27">
        <v>225</v>
      </c>
      <c r="H12" s="25">
        <v>5740</v>
      </c>
      <c r="I12" s="28">
        <v>14200</v>
      </c>
      <c r="J12" s="29">
        <v>851.51</v>
      </c>
      <c r="K12" s="25">
        <v>5883.16</v>
      </c>
      <c r="L12" s="30">
        <v>11530.11</v>
      </c>
      <c r="M12" s="31"/>
      <c r="N12" s="30">
        <f t="shared" ref="N12:N16" si="0">SUM(H12:L12)</f>
        <v>38204.78</v>
      </c>
      <c r="O12" s="30">
        <f t="shared" ref="O12:O16" si="1">SUM(H12+K12)</f>
        <v>11623.16</v>
      </c>
      <c r="P12" s="30">
        <f t="shared" ref="P12:P16" si="2">SUM(I12+J12+L12)</f>
        <v>26581.620000000003</v>
      </c>
      <c r="Q12" s="32">
        <f t="shared" ref="Q12:Q19" si="3">SUM((E12-(F12+G12+H12+K12+M12)))</f>
        <v>152474.76</v>
      </c>
    </row>
    <row r="13" spans="1:17" x14ac:dyDescent="0.35">
      <c r="A13" s="23" t="s">
        <v>44</v>
      </c>
      <c r="B13" s="23" t="s">
        <v>45</v>
      </c>
      <c r="C13" s="24" t="s">
        <v>32</v>
      </c>
      <c r="D13" s="23" t="s">
        <v>33</v>
      </c>
      <c r="E13" s="33">
        <v>150000</v>
      </c>
      <c r="F13" s="34">
        <v>23866.62</v>
      </c>
      <c r="G13" s="27">
        <v>225</v>
      </c>
      <c r="H13" s="33">
        <v>4305</v>
      </c>
      <c r="I13" s="28">
        <v>4305</v>
      </c>
      <c r="J13" s="29">
        <v>851.51</v>
      </c>
      <c r="K13" s="33">
        <v>4560</v>
      </c>
      <c r="L13" s="30">
        <v>4560</v>
      </c>
      <c r="M13" s="34"/>
      <c r="N13" s="30">
        <f>SUM(H13:L13)</f>
        <v>18581.510000000002</v>
      </c>
      <c r="O13" s="30">
        <f>SUM(H13+K13)</f>
        <v>8865</v>
      </c>
      <c r="P13" s="30">
        <f>SUM(I13+J13+L13)</f>
        <v>9716.51</v>
      </c>
      <c r="Q13" s="32">
        <f t="shared" si="3"/>
        <v>117043.38</v>
      </c>
    </row>
    <row r="14" spans="1:17" x14ac:dyDescent="0.35">
      <c r="A14" s="23" t="s">
        <v>34</v>
      </c>
      <c r="B14" s="23" t="s">
        <v>131</v>
      </c>
      <c r="C14" s="24" t="s">
        <v>32</v>
      </c>
      <c r="D14" s="23" t="s">
        <v>33</v>
      </c>
      <c r="E14" s="25">
        <v>120000</v>
      </c>
      <c r="F14" s="26">
        <v>16809.87</v>
      </c>
      <c r="G14" s="27">
        <v>225</v>
      </c>
      <c r="H14" s="25">
        <v>3444</v>
      </c>
      <c r="I14" s="28">
        <v>8520</v>
      </c>
      <c r="J14" s="29">
        <v>851.51</v>
      </c>
      <c r="K14" s="25">
        <v>3648</v>
      </c>
      <c r="L14" s="30">
        <v>8508</v>
      </c>
      <c r="M14" s="31"/>
      <c r="N14" s="30">
        <f t="shared" si="0"/>
        <v>24971.510000000002</v>
      </c>
      <c r="O14" s="30">
        <f t="shared" si="1"/>
        <v>7092</v>
      </c>
      <c r="P14" s="30">
        <f t="shared" si="2"/>
        <v>17879.510000000002</v>
      </c>
      <c r="Q14" s="32">
        <f t="shared" si="3"/>
        <v>95873.13</v>
      </c>
    </row>
    <row r="15" spans="1:17" x14ac:dyDescent="0.35">
      <c r="A15" s="23" t="s">
        <v>54</v>
      </c>
      <c r="B15" s="23" t="s">
        <v>55</v>
      </c>
      <c r="C15" s="24" t="s">
        <v>36</v>
      </c>
      <c r="D15" s="23" t="s">
        <v>39</v>
      </c>
      <c r="E15" s="34">
        <v>45000</v>
      </c>
      <c r="F15" s="34">
        <v>1148.33</v>
      </c>
      <c r="G15" s="27">
        <v>225</v>
      </c>
      <c r="H15" s="34">
        <v>1291.5</v>
      </c>
      <c r="I15" s="28">
        <v>3195</v>
      </c>
      <c r="J15" s="29">
        <f>SUM(E15*1.1/100)</f>
        <v>495.00000000000006</v>
      </c>
      <c r="K15" s="34">
        <v>1368</v>
      </c>
      <c r="L15" s="30">
        <v>3190.5</v>
      </c>
      <c r="M15" s="34"/>
      <c r="N15" s="30">
        <f>SUM(H15:L15)</f>
        <v>9540</v>
      </c>
      <c r="O15" s="30">
        <f>SUM(H15+K15)</f>
        <v>2659.5</v>
      </c>
      <c r="P15" s="30">
        <f>SUM(I15+J15+L15)</f>
        <v>6880.5</v>
      </c>
      <c r="Q15" s="32">
        <f t="shared" si="3"/>
        <v>40967.17</v>
      </c>
    </row>
    <row r="16" spans="1:17" x14ac:dyDescent="0.35">
      <c r="A16" s="23" t="s">
        <v>35</v>
      </c>
      <c r="B16" s="23" t="s">
        <v>155</v>
      </c>
      <c r="C16" s="24" t="s">
        <v>36</v>
      </c>
      <c r="D16" s="23" t="s">
        <v>37</v>
      </c>
      <c r="E16" s="33">
        <v>60000</v>
      </c>
      <c r="F16" s="34">
        <v>3486.68</v>
      </c>
      <c r="G16" s="27">
        <v>225</v>
      </c>
      <c r="H16" s="33">
        <v>1722</v>
      </c>
      <c r="I16" s="28">
        <v>4260</v>
      </c>
      <c r="J16" s="29">
        <f t="shared" ref="J16:J18" si="4">SUM(E16*1.1/100)</f>
        <v>660</v>
      </c>
      <c r="K16" s="33">
        <v>1824</v>
      </c>
      <c r="L16" s="30">
        <v>4254</v>
      </c>
      <c r="M16" s="35"/>
      <c r="N16" s="30">
        <f t="shared" si="0"/>
        <v>12720</v>
      </c>
      <c r="O16" s="30">
        <f t="shared" si="1"/>
        <v>3546</v>
      </c>
      <c r="P16" s="30">
        <f t="shared" si="2"/>
        <v>9174</v>
      </c>
      <c r="Q16" s="32">
        <f t="shared" si="3"/>
        <v>52742.32</v>
      </c>
    </row>
    <row r="17" spans="1:17" x14ac:dyDescent="0.35">
      <c r="A17" s="23" t="s">
        <v>41</v>
      </c>
      <c r="B17" s="23" t="s">
        <v>42</v>
      </c>
      <c r="C17" s="24" t="s">
        <v>32</v>
      </c>
      <c r="D17" s="23" t="s">
        <v>40</v>
      </c>
      <c r="E17" s="33">
        <v>23000</v>
      </c>
      <c r="F17" s="34"/>
      <c r="G17" s="27">
        <v>225</v>
      </c>
      <c r="H17" s="33">
        <v>660.1</v>
      </c>
      <c r="I17" s="28">
        <v>1633</v>
      </c>
      <c r="J17" s="29">
        <f t="shared" si="4"/>
        <v>253.00000000000003</v>
      </c>
      <c r="K17" s="33">
        <v>699.2</v>
      </c>
      <c r="L17" s="30">
        <v>1630.7</v>
      </c>
      <c r="M17" s="35"/>
      <c r="N17" s="30">
        <f>SUM(H17:L17)</f>
        <v>4876</v>
      </c>
      <c r="O17" s="30">
        <f>SUM(H17+K17)</f>
        <v>1359.3000000000002</v>
      </c>
      <c r="P17" s="30">
        <f>SUM(I17+J17+L17)</f>
        <v>3516.7</v>
      </c>
      <c r="Q17" s="32">
        <f t="shared" si="3"/>
        <v>21415.7</v>
      </c>
    </row>
    <row r="18" spans="1:17" x14ac:dyDescent="0.35">
      <c r="A18" s="23" t="s">
        <v>58</v>
      </c>
      <c r="B18" s="23" t="s">
        <v>132</v>
      </c>
      <c r="C18" s="24" t="s">
        <v>36</v>
      </c>
      <c r="D18" s="23" t="s">
        <v>40</v>
      </c>
      <c r="E18" s="34">
        <v>16500</v>
      </c>
      <c r="F18" s="34"/>
      <c r="G18" s="27">
        <v>225</v>
      </c>
      <c r="H18" s="34">
        <v>473.55</v>
      </c>
      <c r="I18" s="28">
        <v>1171.5</v>
      </c>
      <c r="J18" s="29">
        <f t="shared" si="4"/>
        <v>181.5</v>
      </c>
      <c r="K18" s="34">
        <v>501.6</v>
      </c>
      <c r="L18" s="30">
        <v>1169.8499999999999</v>
      </c>
      <c r="M18" s="34"/>
      <c r="N18" s="30">
        <f>SUM(H18:L18)</f>
        <v>3498</v>
      </c>
      <c r="O18" s="30">
        <f>SUM(H18+K18)</f>
        <v>975.15000000000009</v>
      </c>
      <c r="P18" s="30">
        <f>SUM(I18+J18+L18)</f>
        <v>2522.85</v>
      </c>
      <c r="Q18" s="32">
        <f t="shared" si="3"/>
        <v>15299.85</v>
      </c>
    </row>
    <row r="19" spans="1:17" ht="12.75" customHeight="1" x14ac:dyDescent="0.35">
      <c r="A19" s="36" t="s">
        <v>43</v>
      </c>
      <c r="B19" s="36"/>
      <c r="C19" s="37">
        <v>7</v>
      </c>
      <c r="D19" s="36"/>
      <c r="E19" s="38">
        <f t="shared" ref="E19:L19" si="5">SUM(E12:E18)</f>
        <v>614500</v>
      </c>
      <c r="F19" s="38">
        <f t="shared" si="5"/>
        <v>80988.579999999987</v>
      </c>
      <c r="G19" s="38">
        <f t="shared" si="5"/>
        <v>1575</v>
      </c>
      <c r="H19" s="38">
        <f t="shared" si="5"/>
        <v>17636.149999999998</v>
      </c>
      <c r="I19" s="38">
        <f t="shared" si="5"/>
        <v>37284.5</v>
      </c>
      <c r="J19" s="38">
        <f t="shared" si="5"/>
        <v>4144.03</v>
      </c>
      <c r="K19" s="38">
        <f t="shared" si="5"/>
        <v>18483.96</v>
      </c>
      <c r="L19" s="38">
        <f t="shared" si="5"/>
        <v>34843.159999999996</v>
      </c>
      <c r="M19" s="38">
        <v>0</v>
      </c>
      <c r="N19" s="38">
        <f>SUM(N12:N18)</f>
        <v>112391.8</v>
      </c>
      <c r="O19" s="38">
        <f>SUM(O12:O18)</f>
        <v>36120.110000000008</v>
      </c>
      <c r="P19" s="38">
        <f>SUM(P12:P18)</f>
        <v>76271.690000000017</v>
      </c>
      <c r="Q19" s="39">
        <f t="shared" si="3"/>
        <v>495816.31000000006</v>
      </c>
    </row>
    <row r="20" spans="1:17" ht="8.15" customHeight="1" x14ac:dyDescent="0.35">
      <c r="A20" s="128" t="s">
        <v>46</v>
      </c>
      <c r="B20" s="128"/>
      <c r="C20" s="40"/>
      <c r="D20" s="40"/>
      <c r="E20" s="40"/>
      <c r="F20" s="41"/>
      <c r="G20" s="40"/>
      <c r="H20" s="42"/>
      <c r="I20" s="42"/>
      <c r="J20" s="40"/>
      <c r="K20" s="42"/>
      <c r="L20" s="42"/>
      <c r="M20" s="40"/>
      <c r="N20" s="40"/>
      <c r="O20" s="40"/>
      <c r="P20" s="40"/>
      <c r="Q20" s="40"/>
    </row>
    <row r="21" spans="1:17" x14ac:dyDescent="0.35">
      <c r="A21" s="23" t="s">
        <v>61</v>
      </c>
      <c r="B21" s="23" t="s">
        <v>132</v>
      </c>
      <c r="C21" s="24" t="s">
        <v>36</v>
      </c>
      <c r="D21" s="23" t="s">
        <v>40</v>
      </c>
      <c r="E21" s="34">
        <v>27000</v>
      </c>
      <c r="F21" s="34"/>
      <c r="G21" s="27">
        <v>225</v>
      </c>
      <c r="H21" s="34">
        <v>774.9</v>
      </c>
      <c r="I21" s="28">
        <v>1917</v>
      </c>
      <c r="J21" s="29">
        <f>SUM(E21*1.1/100)</f>
        <v>297.00000000000006</v>
      </c>
      <c r="K21" s="34">
        <v>820.8</v>
      </c>
      <c r="L21" s="30">
        <v>1914.3</v>
      </c>
      <c r="M21" s="34"/>
      <c r="N21" s="30">
        <f>SUM(H21:L21)</f>
        <v>5724</v>
      </c>
      <c r="O21" s="30">
        <f>SUM(H21+K21)</f>
        <v>1595.6999999999998</v>
      </c>
      <c r="P21" s="30">
        <f>SUM(I21+J21+L21)</f>
        <v>4128.3</v>
      </c>
      <c r="Q21" s="32">
        <f t="shared" ref="Q21" si="6">SUM((E21-(F21+G21+H21+K21+M21)))</f>
        <v>25179.3</v>
      </c>
    </row>
    <row r="22" spans="1:17" ht="12" customHeight="1" x14ac:dyDescent="0.35">
      <c r="A22" s="36" t="s">
        <v>43</v>
      </c>
      <c r="B22" s="36"/>
      <c r="C22" s="37">
        <v>1</v>
      </c>
      <c r="D22" s="36"/>
      <c r="E22" s="43">
        <v>27000</v>
      </c>
      <c r="F22" s="43"/>
      <c r="G22" s="44">
        <v>225</v>
      </c>
      <c r="H22" s="43">
        <v>774.9</v>
      </c>
      <c r="I22" s="45">
        <v>1917</v>
      </c>
      <c r="J22" s="46">
        <v>297</v>
      </c>
      <c r="K22" s="43">
        <v>820.8</v>
      </c>
      <c r="L22" s="47">
        <v>1914.3</v>
      </c>
      <c r="M22" s="43"/>
      <c r="N22" s="47">
        <f>SUM(H22:L22)</f>
        <v>5724</v>
      </c>
      <c r="O22" s="47">
        <f>SUM(H22+K22)</f>
        <v>1595.6999999999998</v>
      </c>
      <c r="P22" s="47">
        <f>SUM(I22+J22+L22)</f>
        <v>4128.3</v>
      </c>
      <c r="Q22" s="39">
        <f t="shared" ref="Q22" si="7">SUM((E22-(F22+G22+H22+K22+M22)))</f>
        <v>25179.3</v>
      </c>
    </row>
    <row r="23" spans="1:17" ht="8.15" customHeight="1" x14ac:dyDescent="0.35">
      <c r="A23" s="128" t="s">
        <v>48</v>
      </c>
      <c r="B23" s="128"/>
      <c r="C23" s="48"/>
      <c r="D23" s="49"/>
      <c r="E23" s="50"/>
      <c r="F23" s="51"/>
      <c r="G23" s="51"/>
      <c r="H23" s="50"/>
      <c r="I23" s="52"/>
      <c r="J23" s="53"/>
      <c r="K23" s="50"/>
      <c r="L23" s="54"/>
      <c r="M23" s="51"/>
      <c r="N23" s="54"/>
      <c r="O23" s="54"/>
      <c r="P23" s="54"/>
      <c r="Q23" s="55"/>
    </row>
    <row r="24" spans="1:17" ht="8.15" customHeight="1" x14ac:dyDescent="0.35">
      <c r="A24" s="23" t="s">
        <v>153</v>
      </c>
      <c r="B24" s="23" t="s">
        <v>168</v>
      </c>
      <c r="C24" s="24" t="s">
        <v>32</v>
      </c>
      <c r="D24" s="23" t="s">
        <v>37</v>
      </c>
      <c r="E24" s="73">
        <v>45000</v>
      </c>
      <c r="F24" s="26">
        <v>1148.33</v>
      </c>
      <c r="G24" s="27">
        <v>225</v>
      </c>
      <c r="H24" s="34">
        <v>1291.5</v>
      </c>
      <c r="I24" s="28">
        <v>3195</v>
      </c>
      <c r="J24" s="29">
        <f t="shared" ref="J24:J28" si="8">SUM(E24*1.1/100)</f>
        <v>495.00000000000006</v>
      </c>
      <c r="K24" s="34">
        <v>1368</v>
      </c>
      <c r="L24" s="30">
        <v>3190.5</v>
      </c>
      <c r="M24" s="34"/>
      <c r="N24" s="30">
        <f t="shared" ref="N24" si="9">SUM(H24:L24)</f>
        <v>9540</v>
      </c>
      <c r="O24" s="30">
        <f t="shared" ref="O24" si="10">SUM(H24+K24)</f>
        <v>2659.5</v>
      </c>
      <c r="P24" s="30">
        <f t="shared" ref="P24" si="11">SUM(I24+J24+L24)</f>
        <v>6880.5</v>
      </c>
      <c r="Q24" s="32">
        <f t="shared" ref="Q24" si="12">SUM((E24-(F24+G24+H24+K24+M24)))</f>
        <v>40967.17</v>
      </c>
    </row>
    <row r="25" spans="1:17" x14ac:dyDescent="0.35">
      <c r="A25" s="23" t="s">
        <v>49</v>
      </c>
      <c r="B25" s="23" t="s">
        <v>132</v>
      </c>
      <c r="C25" s="24" t="s">
        <v>36</v>
      </c>
      <c r="D25" s="23" t="s">
        <v>40</v>
      </c>
      <c r="E25" s="33">
        <v>23000</v>
      </c>
      <c r="F25" s="34"/>
      <c r="G25" s="27">
        <v>225</v>
      </c>
      <c r="H25" s="33">
        <v>660.1</v>
      </c>
      <c r="I25" s="28">
        <v>1633</v>
      </c>
      <c r="J25" s="29">
        <f t="shared" si="8"/>
        <v>253.00000000000003</v>
      </c>
      <c r="K25" s="33">
        <v>699.2</v>
      </c>
      <c r="L25" s="30">
        <v>1630.7</v>
      </c>
      <c r="M25" s="34"/>
      <c r="N25" s="30">
        <f>SUM(H25:L25)</f>
        <v>4876</v>
      </c>
      <c r="O25" s="30">
        <f>SUM(H25+K25)</f>
        <v>1359.3000000000002</v>
      </c>
      <c r="P25" s="30">
        <f>SUM(I25+J25+L25)</f>
        <v>3516.7</v>
      </c>
      <c r="Q25" s="32">
        <f t="shared" ref="Q25" si="13">SUM((E25-(F25+G25+H25+K25+M25)))</f>
        <v>21415.7</v>
      </c>
    </row>
    <row r="26" spans="1:17" x14ac:dyDescent="0.35">
      <c r="A26" s="23" t="s">
        <v>103</v>
      </c>
      <c r="B26" s="23" t="s">
        <v>104</v>
      </c>
      <c r="C26" s="24" t="s">
        <v>36</v>
      </c>
      <c r="D26" s="23" t="s">
        <v>37</v>
      </c>
      <c r="E26" s="34">
        <v>27000</v>
      </c>
      <c r="F26" s="34"/>
      <c r="G26" s="27">
        <v>225</v>
      </c>
      <c r="H26" s="34">
        <v>774.9</v>
      </c>
      <c r="I26" s="28">
        <v>1917</v>
      </c>
      <c r="J26" s="29">
        <f t="shared" si="8"/>
        <v>297.00000000000006</v>
      </c>
      <c r="K26" s="34">
        <v>820.8</v>
      </c>
      <c r="L26" s="30">
        <v>1914.3</v>
      </c>
      <c r="M26" s="34">
        <v>50</v>
      </c>
      <c r="N26" s="30">
        <f>SUM(H26:L26)</f>
        <v>5724</v>
      </c>
      <c r="O26" s="30">
        <f>SUM(H26+K26)</f>
        <v>1595.6999999999998</v>
      </c>
      <c r="P26" s="30">
        <f>SUM(I26+J26+L26)</f>
        <v>4128.3</v>
      </c>
      <c r="Q26" s="32">
        <f>SUM((E26-(F26+G26+H26+K26+M26)))</f>
        <v>25129.3</v>
      </c>
    </row>
    <row r="27" spans="1:17" x14ac:dyDescent="0.35">
      <c r="A27" s="23" t="s">
        <v>109</v>
      </c>
      <c r="B27" s="23" t="s">
        <v>104</v>
      </c>
      <c r="C27" s="24" t="s">
        <v>36</v>
      </c>
      <c r="D27" s="23" t="s">
        <v>40</v>
      </c>
      <c r="E27" s="34">
        <v>27000</v>
      </c>
      <c r="F27" s="34"/>
      <c r="G27" s="27">
        <v>225</v>
      </c>
      <c r="H27" s="34">
        <v>774.9</v>
      </c>
      <c r="I27" s="28">
        <v>1917</v>
      </c>
      <c r="J27" s="29">
        <f t="shared" si="8"/>
        <v>297.00000000000006</v>
      </c>
      <c r="K27" s="34">
        <v>820.8</v>
      </c>
      <c r="L27" s="30">
        <v>1914.3</v>
      </c>
      <c r="M27" s="34">
        <v>1715.46</v>
      </c>
      <c r="N27" s="30">
        <f>SUM(H27:L27)</f>
        <v>5724</v>
      </c>
      <c r="O27" s="30">
        <f>SUM(H27+K27)</f>
        <v>1595.6999999999998</v>
      </c>
      <c r="P27" s="30">
        <f>SUM(I27+J27+L27)</f>
        <v>4128.3</v>
      </c>
      <c r="Q27" s="32">
        <f>SUM((E27-(F27+G27+H27+K27+M27)))</f>
        <v>23463.84</v>
      </c>
    </row>
    <row r="28" spans="1:17" x14ac:dyDescent="0.35">
      <c r="A28" s="23" t="s">
        <v>63</v>
      </c>
      <c r="B28" s="23" t="s">
        <v>64</v>
      </c>
      <c r="C28" s="24" t="s">
        <v>36</v>
      </c>
      <c r="D28" s="56" t="s">
        <v>40</v>
      </c>
      <c r="E28" s="57">
        <v>22000</v>
      </c>
      <c r="F28" s="57"/>
      <c r="G28" s="27">
        <v>225</v>
      </c>
      <c r="H28" s="57">
        <v>631.4</v>
      </c>
      <c r="I28" s="28">
        <v>1562</v>
      </c>
      <c r="J28" s="29">
        <f t="shared" si="8"/>
        <v>242.00000000000003</v>
      </c>
      <c r="K28" s="57">
        <v>668.8</v>
      </c>
      <c r="L28" s="30">
        <v>1559.8</v>
      </c>
      <c r="M28" s="57"/>
      <c r="N28" s="30">
        <f>SUM(H28:L28)</f>
        <v>4664</v>
      </c>
      <c r="O28" s="30">
        <f>SUM(H28+K28)</f>
        <v>1300.1999999999998</v>
      </c>
      <c r="P28" s="30">
        <f>SUM(I28+J28+L28)</f>
        <v>3363.8</v>
      </c>
      <c r="Q28" s="32">
        <f>SUM((E28-(F28+G28+H28+K28+M28)))</f>
        <v>20474.8</v>
      </c>
    </row>
    <row r="29" spans="1:17" ht="12.75" customHeight="1" x14ac:dyDescent="0.35">
      <c r="A29" s="36" t="s">
        <v>43</v>
      </c>
      <c r="B29" s="36"/>
      <c r="C29" s="37">
        <v>5</v>
      </c>
      <c r="D29" s="36"/>
      <c r="E29" s="38">
        <f>SUM(E24:E28)</f>
        <v>144000</v>
      </c>
      <c r="F29" s="38">
        <f t="shared" ref="F29:Q29" si="14">SUM(F24:F28)</f>
        <v>1148.33</v>
      </c>
      <c r="G29" s="38">
        <f t="shared" si="14"/>
        <v>1125</v>
      </c>
      <c r="H29" s="38">
        <f t="shared" si="14"/>
        <v>4132.8</v>
      </c>
      <c r="I29" s="38">
        <f t="shared" si="14"/>
        <v>10224</v>
      </c>
      <c r="J29" s="38">
        <f t="shared" si="14"/>
        <v>1584.0000000000002</v>
      </c>
      <c r="K29" s="38">
        <f t="shared" si="14"/>
        <v>4377.6000000000004</v>
      </c>
      <c r="L29" s="38">
        <f t="shared" si="14"/>
        <v>10209.599999999999</v>
      </c>
      <c r="M29" s="38">
        <f t="shared" si="14"/>
        <v>1765.46</v>
      </c>
      <c r="N29" s="38">
        <f t="shared" si="14"/>
        <v>30528</v>
      </c>
      <c r="O29" s="38">
        <f t="shared" si="14"/>
        <v>8510.4</v>
      </c>
      <c r="P29" s="38">
        <f t="shared" si="14"/>
        <v>22017.599999999999</v>
      </c>
      <c r="Q29" s="38">
        <f t="shared" si="14"/>
        <v>131450.81</v>
      </c>
    </row>
    <row r="30" spans="1:17" ht="12" customHeight="1" x14ac:dyDescent="0.35">
      <c r="A30" s="49" t="s">
        <v>50</v>
      </c>
      <c r="B30" s="49"/>
      <c r="C30" s="48"/>
      <c r="D30" s="49"/>
      <c r="E30" s="50"/>
      <c r="F30" s="51"/>
      <c r="G30" s="51"/>
      <c r="H30" s="50"/>
      <c r="I30" s="52"/>
      <c r="J30" s="53"/>
      <c r="K30" s="50"/>
      <c r="L30" s="54"/>
      <c r="M30" s="51"/>
      <c r="N30" s="54"/>
      <c r="O30" s="54"/>
      <c r="P30" s="54"/>
      <c r="Q30" s="55"/>
    </row>
    <row r="31" spans="1:17" x14ac:dyDescent="0.35">
      <c r="A31" s="23" t="s">
        <v>51</v>
      </c>
      <c r="B31" s="23" t="s">
        <v>132</v>
      </c>
      <c r="C31" s="24" t="s">
        <v>36</v>
      </c>
      <c r="D31" s="23" t="s">
        <v>40</v>
      </c>
      <c r="E31" s="33">
        <v>35000</v>
      </c>
      <c r="F31" s="34"/>
      <c r="G31" s="27">
        <v>225</v>
      </c>
      <c r="H31" s="33">
        <v>1004.5</v>
      </c>
      <c r="I31" s="28">
        <v>2485</v>
      </c>
      <c r="J31" s="29">
        <f>SUM(E31*1.1/100)</f>
        <v>385</v>
      </c>
      <c r="K31" s="33">
        <v>1064</v>
      </c>
      <c r="L31" s="30">
        <v>2481.5</v>
      </c>
      <c r="M31" s="34"/>
      <c r="N31" s="30">
        <f>SUM(H31:L31)</f>
        <v>7420</v>
      </c>
      <c r="O31" s="30">
        <f>SUM(H31+K31)</f>
        <v>2068.5</v>
      </c>
      <c r="P31" s="30">
        <f>SUM(I31+J31+L31)</f>
        <v>5351.5</v>
      </c>
      <c r="Q31" s="32">
        <f t="shared" ref="Q31:Q32" si="15">SUM((E31-(F31+G31+H31+K31+M31)))</f>
        <v>32706.5</v>
      </c>
    </row>
    <row r="32" spans="1:17" ht="12.75" customHeight="1" x14ac:dyDescent="0.35">
      <c r="A32" s="36" t="s">
        <v>43</v>
      </c>
      <c r="B32" s="36"/>
      <c r="C32" s="37">
        <v>1</v>
      </c>
      <c r="D32" s="36"/>
      <c r="E32" s="38">
        <f t="shared" ref="E32" si="16">SUM(E31)</f>
        <v>35000</v>
      </c>
      <c r="F32" s="58">
        <v>0</v>
      </c>
      <c r="G32" s="43">
        <f t="shared" ref="G32:L32" si="17">SUM(G31)</f>
        <v>225</v>
      </c>
      <c r="H32" s="38">
        <f t="shared" si="17"/>
        <v>1004.5</v>
      </c>
      <c r="I32" s="45">
        <f t="shared" si="17"/>
        <v>2485</v>
      </c>
      <c r="J32" s="46">
        <f t="shared" si="17"/>
        <v>385</v>
      </c>
      <c r="K32" s="38">
        <f t="shared" si="17"/>
        <v>1064</v>
      </c>
      <c r="L32" s="47">
        <f t="shared" si="17"/>
        <v>2481.5</v>
      </c>
      <c r="M32" s="58">
        <v>0</v>
      </c>
      <c r="N32" s="47">
        <f>SUM(N31)</f>
        <v>7420</v>
      </c>
      <c r="O32" s="47">
        <f>SUM(O31)</f>
        <v>2068.5</v>
      </c>
      <c r="P32" s="47">
        <f>SUM(P31)</f>
        <v>5351.5</v>
      </c>
      <c r="Q32" s="39">
        <f t="shared" si="15"/>
        <v>32706.5</v>
      </c>
    </row>
    <row r="33" spans="1:17" ht="20.25" customHeight="1" x14ac:dyDescent="0.35">
      <c r="C33" s="4"/>
      <c r="D33" s="3"/>
      <c r="E33" s="5"/>
      <c r="F33" s="5"/>
      <c r="G33" s="5"/>
      <c r="H33" s="5"/>
      <c r="I33" s="6"/>
      <c r="J33" s="7"/>
      <c r="K33" s="5"/>
      <c r="L33" s="8"/>
      <c r="M33" s="5"/>
      <c r="N33" s="8"/>
      <c r="O33" s="8"/>
      <c r="P33" s="8"/>
      <c r="Q33" s="9"/>
    </row>
    <row r="34" spans="1:17" x14ac:dyDescent="0.35">
      <c r="C34" s="4"/>
      <c r="D34" s="3"/>
      <c r="E34" s="5"/>
      <c r="F34" s="5"/>
      <c r="G34" s="5"/>
      <c r="H34" s="5"/>
      <c r="I34" s="6"/>
      <c r="J34" s="7"/>
      <c r="K34" s="5"/>
      <c r="L34" s="8"/>
      <c r="M34" s="5"/>
      <c r="N34" s="8"/>
      <c r="O34" s="8"/>
      <c r="P34" s="8"/>
      <c r="Q34" s="9"/>
    </row>
    <row r="35" spans="1:17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3.5" customHeight="1" x14ac:dyDescent="0.35">
      <c r="A36" s="111" t="s">
        <v>0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</row>
    <row r="37" spans="1:17" ht="10" customHeight="1" x14ac:dyDescent="0.35">
      <c r="A37" s="111" t="s">
        <v>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</row>
    <row r="38" spans="1:17" x14ac:dyDescent="0.35">
      <c r="A38" s="60" t="s">
        <v>166</v>
      </c>
      <c r="B38" s="61"/>
      <c r="C38" s="61"/>
      <c r="D38" s="60"/>
      <c r="E38" s="60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35">
      <c r="A39" s="63" t="s">
        <v>2</v>
      </c>
      <c r="B39" s="64" t="s">
        <v>3</v>
      </c>
      <c r="C39" s="64"/>
      <c r="D39" s="65" t="s">
        <v>4</v>
      </c>
      <c r="E39" s="64" t="s">
        <v>5</v>
      </c>
      <c r="F39" s="64"/>
      <c r="G39" s="64"/>
      <c r="H39" s="64" t="s">
        <v>6</v>
      </c>
      <c r="I39" s="64"/>
      <c r="J39" s="66" t="s">
        <v>7</v>
      </c>
      <c r="K39" s="66"/>
      <c r="L39" s="64" t="s">
        <v>8</v>
      </c>
      <c r="M39" s="64"/>
      <c r="N39" s="64"/>
      <c r="O39" s="64" t="s">
        <v>9</v>
      </c>
      <c r="P39" s="64"/>
      <c r="Q39" s="67"/>
    </row>
    <row r="40" spans="1:17" x14ac:dyDescent="0.35">
      <c r="A40" s="112" t="s">
        <v>10</v>
      </c>
      <c r="B40" s="130" t="s">
        <v>11</v>
      </c>
      <c r="C40" s="68"/>
      <c r="D40" s="130" t="s">
        <v>12</v>
      </c>
      <c r="E40" s="130" t="s">
        <v>13</v>
      </c>
      <c r="F40" s="116" t="s">
        <v>75</v>
      </c>
      <c r="G40" s="116" t="s">
        <v>154</v>
      </c>
      <c r="H40" s="119" t="s">
        <v>15</v>
      </c>
      <c r="I40" s="120"/>
      <c r="J40" s="120"/>
      <c r="K40" s="120"/>
      <c r="L40" s="120"/>
      <c r="M40" s="120"/>
      <c r="N40" s="121"/>
      <c r="O40" s="119" t="s">
        <v>16</v>
      </c>
      <c r="P40" s="121"/>
      <c r="Q40" s="116" t="s">
        <v>52</v>
      </c>
    </row>
    <row r="41" spans="1:17" x14ac:dyDescent="0.35">
      <c r="A41" s="113"/>
      <c r="B41" s="115"/>
      <c r="C41" s="17" t="s">
        <v>18</v>
      </c>
      <c r="D41" s="115"/>
      <c r="E41" s="115"/>
      <c r="F41" s="117"/>
      <c r="G41" s="118"/>
      <c r="H41" s="123" t="s">
        <v>19</v>
      </c>
      <c r="I41" s="124"/>
      <c r="J41" s="125" t="s">
        <v>20</v>
      </c>
      <c r="K41" s="126" t="s">
        <v>76</v>
      </c>
      <c r="L41" s="127"/>
      <c r="M41" s="125" t="s">
        <v>77</v>
      </c>
      <c r="N41" s="125" t="s">
        <v>22</v>
      </c>
      <c r="O41" s="125" t="s">
        <v>23</v>
      </c>
      <c r="P41" s="125" t="s">
        <v>24</v>
      </c>
      <c r="Q41" s="133"/>
    </row>
    <row r="42" spans="1:17" x14ac:dyDescent="0.35">
      <c r="A42" s="114"/>
      <c r="B42" s="131"/>
      <c r="C42" s="69"/>
      <c r="D42" s="131"/>
      <c r="E42" s="131"/>
      <c r="F42" s="132"/>
      <c r="G42" s="122"/>
      <c r="H42" s="74" t="s">
        <v>25</v>
      </c>
      <c r="I42" s="74" t="s">
        <v>78</v>
      </c>
      <c r="J42" s="122"/>
      <c r="K42" s="74" t="s">
        <v>27</v>
      </c>
      <c r="L42" s="74" t="s">
        <v>79</v>
      </c>
      <c r="M42" s="122"/>
      <c r="N42" s="122"/>
      <c r="O42" s="122"/>
      <c r="P42" s="122"/>
      <c r="Q42" s="134"/>
    </row>
    <row r="43" spans="1:17" x14ac:dyDescent="0.35">
      <c r="A43" s="128" t="s">
        <v>53</v>
      </c>
      <c r="B43" s="128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x14ac:dyDescent="0.35">
      <c r="A44" s="23" t="s">
        <v>56</v>
      </c>
      <c r="B44" s="23" t="s">
        <v>60</v>
      </c>
      <c r="C44" s="24" t="s">
        <v>36</v>
      </c>
      <c r="D44" s="23" t="s">
        <v>57</v>
      </c>
      <c r="E44" s="34">
        <v>22000</v>
      </c>
      <c r="F44" s="34"/>
      <c r="G44" s="27">
        <v>225</v>
      </c>
      <c r="H44" s="34">
        <v>631.4</v>
      </c>
      <c r="I44" s="28">
        <v>1562</v>
      </c>
      <c r="J44" s="29">
        <f t="shared" ref="J44:J45" si="18">SUM(E44*1.1/100)</f>
        <v>242.00000000000003</v>
      </c>
      <c r="K44" s="34">
        <v>668.8</v>
      </c>
      <c r="L44" s="30">
        <v>1559.8</v>
      </c>
      <c r="M44" s="34">
        <v>50</v>
      </c>
      <c r="N44" s="30">
        <f t="shared" ref="N44:N45" si="19">SUM(H44:L44)</f>
        <v>4664</v>
      </c>
      <c r="O44" s="30">
        <f t="shared" ref="O44:O45" si="20">SUM(H44+K44)</f>
        <v>1300.1999999999998</v>
      </c>
      <c r="P44" s="30">
        <f t="shared" ref="P44:P45" si="21">SUM(I44+J44+L44)</f>
        <v>3363.8</v>
      </c>
      <c r="Q44" s="32">
        <f t="shared" ref="Q44:Q46" si="22">SUM((E44-(F44+G44+H44+K44+M44)))</f>
        <v>20424.8</v>
      </c>
    </row>
    <row r="45" spans="1:17" x14ac:dyDescent="0.35">
      <c r="A45" s="23" t="s">
        <v>59</v>
      </c>
      <c r="B45" s="23" t="s">
        <v>132</v>
      </c>
      <c r="C45" s="24" t="s">
        <v>36</v>
      </c>
      <c r="D45" s="23" t="s">
        <v>40</v>
      </c>
      <c r="E45" s="34">
        <v>16000</v>
      </c>
      <c r="F45" s="34"/>
      <c r="G45" s="27">
        <v>225</v>
      </c>
      <c r="H45" s="34">
        <v>459.2</v>
      </c>
      <c r="I45" s="28">
        <v>1136</v>
      </c>
      <c r="J45" s="29">
        <f t="shared" si="18"/>
        <v>176</v>
      </c>
      <c r="K45" s="34">
        <v>486.4</v>
      </c>
      <c r="L45" s="30">
        <v>1134.4000000000001</v>
      </c>
      <c r="M45" s="34">
        <v>1715.46</v>
      </c>
      <c r="N45" s="30">
        <f t="shared" si="19"/>
        <v>3392</v>
      </c>
      <c r="O45" s="30">
        <f t="shared" si="20"/>
        <v>945.59999999999991</v>
      </c>
      <c r="P45" s="30">
        <f t="shared" si="21"/>
        <v>2446.4</v>
      </c>
      <c r="Q45" s="32">
        <f t="shared" si="22"/>
        <v>13113.94</v>
      </c>
    </row>
    <row r="46" spans="1:17" x14ac:dyDescent="0.35">
      <c r="A46" s="36" t="s">
        <v>43</v>
      </c>
      <c r="B46" s="36"/>
      <c r="C46" s="37">
        <v>2</v>
      </c>
      <c r="D46" s="36"/>
      <c r="E46" s="38">
        <f>SUM(E44:E45)</f>
        <v>38000</v>
      </c>
      <c r="F46" s="43"/>
      <c r="G46" s="43">
        <f t="shared" ref="G46:P46" si="23">SUM(G44:G45)</f>
        <v>450</v>
      </c>
      <c r="H46" s="43">
        <f t="shared" si="23"/>
        <v>1090.5999999999999</v>
      </c>
      <c r="I46" s="45">
        <f t="shared" si="23"/>
        <v>2698</v>
      </c>
      <c r="J46" s="46">
        <f t="shared" si="23"/>
        <v>418</v>
      </c>
      <c r="K46" s="43">
        <f t="shared" si="23"/>
        <v>1155.1999999999998</v>
      </c>
      <c r="L46" s="47">
        <f t="shared" si="23"/>
        <v>2694.2</v>
      </c>
      <c r="M46" s="43">
        <f t="shared" si="23"/>
        <v>1765.46</v>
      </c>
      <c r="N46" s="47">
        <f t="shared" si="23"/>
        <v>8056</v>
      </c>
      <c r="O46" s="47">
        <f t="shared" si="23"/>
        <v>2245.7999999999997</v>
      </c>
      <c r="P46" s="47">
        <f t="shared" si="23"/>
        <v>5810.2000000000007</v>
      </c>
      <c r="Q46" s="39">
        <f t="shared" si="22"/>
        <v>33538.74</v>
      </c>
    </row>
    <row r="47" spans="1:17" x14ac:dyDescent="0.35">
      <c r="A47" s="129" t="s">
        <v>65</v>
      </c>
      <c r="B47" s="129"/>
      <c r="C47" s="48"/>
      <c r="D47" s="49"/>
      <c r="E47" s="51"/>
      <c r="F47" s="51"/>
      <c r="G47" s="51"/>
      <c r="H47" s="51"/>
      <c r="I47" s="52"/>
      <c r="J47" s="53"/>
      <c r="K47" s="51"/>
      <c r="L47" s="54"/>
      <c r="M47" s="51"/>
      <c r="N47" s="54"/>
      <c r="O47" s="54"/>
      <c r="P47" s="54"/>
      <c r="Q47" s="55"/>
    </row>
    <row r="48" spans="1:17" x14ac:dyDescent="0.35">
      <c r="A48" s="23" t="s">
        <v>66</v>
      </c>
      <c r="B48" s="71" t="s">
        <v>156</v>
      </c>
      <c r="C48" s="24" t="s">
        <v>32</v>
      </c>
      <c r="D48" s="23" t="s">
        <v>37</v>
      </c>
      <c r="E48" s="57">
        <v>85000</v>
      </c>
      <c r="F48" s="57">
        <v>8576.99</v>
      </c>
      <c r="G48" s="27">
        <v>225</v>
      </c>
      <c r="H48" s="57">
        <v>2439.5</v>
      </c>
      <c r="I48" s="28">
        <v>6035</v>
      </c>
      <c r="J48" s="29">
        <v>851.51</v>
      </c>
      <c r="K48" s="57">
        <v>2584</v>
      </c>
      <c r="L48" s="30">
        <v>6026.5</v>
      </c>
      <c r="M48" s="57"/>
      <c r="N48" s="30">
        <f>SUM(H48:L48)</f>
        <v>17936.510000000002</v>
      </c>
      <c r="O48" s="30">
        <f>SUM(H48+K48)</f>
        <v>5023.5</v>
      </c>
      <c r="P48" s="30">
        <f>SUM(I48+J48+L48)</f>
        <v>12913.01</v>
      </c>
      <c r="Q48" s="32">
        <f t="shared" ref="Q48:Q50" si="24">SUM((E48-(F48+G48+H48+K48+M48)))</f>
        <v>71174.509999999995</v>
      </c>
    </row>
    <row r="49" spans="1:17" x14ac:dyDescent="0.35">
      <c r="A49" s="23" t="s">
        <v>67</v>
      </c>
      <c r="B49" s="23" t="s">
        <v>157</v>
      </c>
      <c r="C49" s="24" t="s">
        <v>36</v>
      </c>
      <c r="D49" s="23" t="s">
        <v>37</v>
      </c>
      <c r="E49" s="72">
        <v>50000</v>
      </c>
      <c r="F49" s="34">
        <v>1854</v>
      </c>
      <c r="G49" s="27">
        <v>225</v>
      </c>
      <c r="H49" s="34">
        <v>1435</v>
      </c>
      <c r="I49" s="28">
        <v>3550</v>
      </c>
      <c r="J49" s="29">
        <f t="shared" ref="J49" si="25">SUM(E49*1.1/100)</f>
        <v>550.00000000000011</v>
      </c>
      <c r="K49" s="34">
        <v>1520</v>
      </c>
      <c r="L49" s="30">
        <v>3545</v>
      </c>
      <c r="M49" s="34"/>
      <c r="N49" s="30">
        <f t="shared" ref="N49" si="26">SUM(H49:L49)</f>
        <v>10600</v>
      </c>
      <c r="O49" s="30">
        <f t="shared" ref="O49" si="27">SUM(H49+K49)</f>
        <v>2955</v>
      </c>
      <c r="P49" s="30">
        <f t="shared" ref="P49" si="28">SUM(I49+J49+L49)</f>
        <v>7645</v>
      </c>
      <c r="Q49" s="32">
        <f t="shared" si="24"/>
        <v>44966</v>
      </c>
    </row>
    <row r="50" spans="1:17" x14ac:dyDescent="0.35">
      <c r="A50" s="36" t="s">
        <v>43</v>
      </c>
      <c r="B50" s="36"/>
      <c r="C50" s="37">
        <v>2</v>
      </c>
      <c r="D50" s="36"/>
      <c r="E50" s="43">
        <f t="shared" ref="E50:L50" si="29">SUM(E48:E49)</f>
        <v>135000</v>
      </c>
      <c r="F50" s="43">
        <f t="shared" si="29"/>
        <v>10430.99</v>
      </c>
      <c r="G50" s="43">
        <f t="shared" si="29"/>
        <v>450</v>
      </c>
      <c r="H50" s="43">
        <f t="shared" si="29"/>
        <v>3874.5</v>
      </c>
      <c r="I50" s="45">
        <f t="shared" si="29"/>
        <v>9585</v>
      </c>
      <c r="J50" s="46">
        <f t="shared" si="29"/>
        <v>1401.5100000000002</v>
      </c>
      <c r="K50" s="43">
        <f t="shared" si="29"/>
        <v>4104</v>
      </c>
      <c r="L50" s="47">
        <f t="shared" si="29"/>
        <v>9571.5</v>
      </c>
      <c r="M50" s="43">
        <v>0</v>
      </c>
      <c r="N50" s="47">
        <f>SUM(N48:N49)</f>
        <v>28536.510000000002</v>
      </c>
      <c r="O50" s="47">
        <f>SUM(O48:O49)</f>
        <v>7978.5</v>
      </c>
      <c r="P50" s="47">
        <f>SUM(P48:P49)</f>
        <v>20558.010000000002</v>
      </c>
      <c r="Q50" s="39">
        <f t="shared" si="24"/>
        <v>116140.51000000001</v>
      </c>
    </row>
    <row r="51" spans="1:17" x14ac:dyDescent="0.35">
      <c r="A51" s="49" t="s">
        <v>68</v>
      </c>
      <c r="B51" s="49"/>
      <c r="C51" s="48"/>
      <c r="D51" s="49"/>
      <c r="E51" s="51"/>
      <c r="F51" s="51"/>
      <c r="G51" s="51"/>
      <c r="H51" s="51"/>
      <c r="I51" s="52"/>
      <c r="J51" s="53"/>
      <c r="K51" s="51"/>
      <c r="L51" s="54"/>
      <c r="M51" s="51"/>
      <c r="N51" s="54"/>
      <c r="O51" s="54"/>
      <c r="P51" s="54"/>
      <c r="Q51" s="55"/>
    </row>
    <row r="52" spans="1:17" x14ac:dyDescent="0.35">
      <c r="A52" s="23" t="s">
        <v>69</v>
      </c>
      <c r="B52" s="71" t="s">
        <v>133</v>
      </c>
      <c r="C52" s="24" t="s">
        <v>36</v>
      </c>
      <c r="D52" s="23" t="s">
        <v>37</v>
      </c>
      <c r="E52" s="34">
        <v>45000</v>
      </c>
      <c r="F52" s="34">
        <v>1148.33</v>
      </c>
      <c r="G52" s="27">
        <v>225</v>
      </c>
      <c r="H52" s="34">
        <v>1291.5</v>
      </c>
      <c r="I52" s="28">
        <v>3195</v>
      </c>
      <c r="J52" s="29">
        <f t="shared" ref="J52:J55" si="30">SUM(E52*1.1/100)</f>
        <v>495.00000000000006</v>
      </c>
      <c r="K52" s="34">
        <v>1368</v>
      </c>
      <c r="L52" s="30">
        <v>3190.5</v>
      </c>
      <c r="M52" s="34"/>
      <c r="N52" s="30">
        <f>SUM(H52:L52)</f>
        <v>9540</v>
      </c>
      <c r="O52" s="30">
        <f>SUM(H52+K52)</f>
        <v>2659.5</v>
      </c>
      <c r="P52" s="30">
        <f>SUM(I52+J52+L52)</f>
        <v>6880.5</v>
      </c>
      <c r="Q52" s="32">
        <f t="shared" ref="Q52:Q56" si="31">SUM((E52-(F52+G52+H52+K52+M52)))</f>
        <v>40967.17</v>
      </c>
    </row>
    <row r="53" spans="1:17" x14ac:dyDescent="0.35">
      <c r="A53" s="23" t="s">
        <v>70</v>
      </c>
      <c r="B53" s="23" t="s">
        <v>71</v>
      </c>
      <c r="C53" s="24" t="s">
        <v>36</v>
      </c>
      <c r="D53" s="23" t="s">
        <v>37</v>
      </c>
      <c r="E53" s="34">
        <v>40000</v>
      </c>
      <c r="F53" s="34">
        <v>442.65</v>
      </c>
      <c r="G53" s="27">
        <v>225</v>
      </c>
      <c r="H53" s="34">
        <v>1148</v>
      </c>
      <c r="I53" s="28">
        <v>2840</v>
      </c>
      <c r="J53" s="29">
        <f t="shared" si="30"/>
        <v>440</v>
      </c>
      <c r="K53" s="34">
        <v>1216</v>
      </c>
      <c r="L53" s="30">
        <v>2836</v>
      </c>
      <c r="M53" s="34"/>
      <c r="N53" s="30">
        <f>SUM(H53:L53)</f>
        <v>8480</v>
      </c>
      <c r="O53" s="30">
        <f>SUM(H53+K53)</f>
        <v>2364</v>
      </c>
      <c r="P53" s="30">
        <f>SUM(I53+J53+L53)</f>
        <v>6116</v>
      </c>
      <c r="Q53" s="32">
        <f t="shared" si="31"/>
        <v>36968.35</v>
      </c>
    </row>
    <row r="54" spans="1:17" x14ac:dyDescent="0.35">
      <c r="A54" s="23" t="s">
        <v>72</v>
      </c>
      <c r="B54" s="23" t="s">
        <v>132</v>
      </c>
      <c r="C54" s="24" t="s">
        <v>36</v>
      </c>
      <c r="D54" s="23" t="s">
        <v>40</v>
      </c>
      <c r="E54" s="73">
        <v>25000</v>
      </c>
      <c r="F54" s="73"/>
      <c r="G54" s="27">
        <v>225</v>
      </c>
      <c r="H54" s="73">
        <v>717.5</v>
      </c>
      <c r="I54" s="28">
        <v>1775</v>
      </c>
      <c r="J54" s="29">
        <f t="shared" si="30"/>
        <v>275.00000000000006</v>
      </c>
      <c r="K54" s="73">
        <v>760</v>
      </c>
      <c r="L54" s="30">
        <v>1772.5</v>
      </c>
      <c r="M54" s="73"/>
      <c r="N54" s="30">
        <f>SUM(H54+I54+J54+K54+L54)</f>
        <v>5300</v>
      </c>
      <c r="O54" s="30">
        <f>SUM(H54+K54)</f>
        <v>1477.5</v>
      </c>
      <c r="P54" s="30">
        <f>SUM(J54+I54+L54)</f>
        <v>3822.5</v>
      </c>
      <c r="Q54" s="32">
        <f t="shared" si="31"/>
        <v>23297.5</v>
      </c>
    </row>
    <row r="55" spans="1:17" x14ac:dyDescent="0.35">
      <c r="A55" s="23" t="s">
        <v>73</v>
      </c>
      <c r="B55" s="23" t="s">
        <v>74</v>
      </c>
      <c r="C55" s="24" t="s">
        <v>36</v>
      </c>
      <c r="D55" s="23" t="s">
        <v>40</v>
      </c>
      <c r="E55" s="34">
        <v>25000</v>
      </c>
      <c r="F55" s="34"/>
      <c r="G55" s="27">
        <v>225</v>
      </c>
      <c r="H55" s="73">
        <v>717.5</v>
      </c>
      <c r="I55" s="28">
        <v>1775</v>
      </c>
      <c r="J55" s="29">
        <f t="shared" si="30"/>
        <v>275.00000000000006</v>
      </c>
      <c r="K55" s="73">
        <v>760</v>
      </c>
      <c r="L55" s="30">
        <v>1772.5</v>
      </c>
      <c r="M55" s="73"/>
      <c r="N55" s="30">
        <f>SUM(H55+I55+J55+K55+L55)</f>
        <v>5300</v>
      </c>
      <c r="O55" s="30">
        <f>SUM(H55+K55)</f>
        <v>1477.5</v>
      </c>
      <c r="P55" s="30">
        <f>SUM(J55+I55+L55)</f>
        <v>3822.5</v>
      </c>
      <c r="Q55" s="32">
        <f t="shared" ref="Q55" si="32">SUM((E55-(F55+G55+H55+K55+M55)))</f>
        <v>23297.5</v>
      </c>
    </row>
    <row r="56" spans="1:17" x14ac:dyDescent="0.35">
      <c r="A56" s="36" t="s">
        <v>43</v>
      </c>
      <c r="B56" s="36"/>
      <c r="C56" s="37">
        <v>4</v>
      </c>
      <c r="D56" s="36"/>
      <c r="E56" s="38">
        <f>SUM(E52:E55)</f>
        <v>135000</v>
      </c>
      <c r="F56" s="43">
        <f t="shared" ref="F56:L56" si="33">SUM(F52:F55)</f>
        <v>1590.98</v>
      </c>
      <c r="G56" s="43">
        <f t="shared" si="33"/>
        <v>900</v>
      </c>
      <c r="H56" s="43">
        <f t="shared" si="33"/>
        <v>3874.5</v>
      </c>
      <c r="I56" s="45">
        <f t="shared" si="33"/>
        <v>9585</v>
      </c>
      <c r="J56" s="46">
        <f t="shared" si="33"/>
        <v>1485</v>
      </c>
      <c r="K56" s="43">
        <f t="shared" si="33"/>
        <v>4104</v>
      </c>
      <c r="L56" s="47">
        <f t="shared" si="33"/>
        <v>9571.5</v>
      </c>
      <c r="M56" s="43">
        <v>0</v>
      </c>
      <c r="N56" s="47">
        <f>SUM(N52:N55)</f>
        <v>28620</v>
      </c>
      <c r="O56" s="47">
        <f>SUM(O52:O55)</f>
        <v>7978.5</v>
      </c>
      <c r="P56" s="47">
        <f>SUM(P52:P55)</f>
        <v>20641.5</v>
      </c>
      <c r="Q56" s="39">
        <f t="shared" si="31"/>
        <v>124530.52</v>
      </c>
    </row>
    <row r="57" spans="1:17" ht="20.25" customHeight="1" x14ac:dyDescent="0.35">
      <c r="A57" s="3"/>
      <c r="B57" s="3"/>
      <c r="C57" s="4"/>
      <c r="D57" s="3"/>
      <c r="E57" s="5"/>
      <c r="F57" s="5"/>
      <c r="G57" s="5"/>
      <c r="H57" s="5"/>
      <c r="I57" s="6"/>
      <c r="J57" s="7"/>
      <c r="K57" s="5"/>
      <c r="L57" s="8"/>
      <c r="M57" s="5"/>
      <c r="N57" s="8"/>
      <c r="O57" s="8"/>
      <c r="P57" s="8"/>
      <c r="Q57" s="9"/>
    </row>
    <row r="58" spans="1:17" ht="20.25" customHeight="1" x14ac:dyDescent="0.35">
      <c r="A58" s="3"/>
      <c r="B58" s="3"/>
      <c r="C58" s="4"/>
      <c r="D58" s="3"/>
      <c r="E58" s="5"/>
      <c r="F58" s="5"/>
      <c r="G58" s="5"/>
      <c r="H58" s="5"/>
      <c r="I58" s="6"/>
      <c r="J58" s="7"/>
      <c r="K58" s="5"/>
      <c r="L58" s="8"/>
      <c r="M58" s="5"/>
      <c r="N58" s="8"/>
      <c r="O58" s="8"/>
      <c r="P58" s="8"/>
      <c r="Q58" s="9"/>
    </row>
    <row r="59" spans="1:17" ht="20.25" customHeight="1" x14ac:dyDescent="0.35">
      <c r="A59" s="3"/>
      <c r="B59" s="3"/>
      <c r="C59" s="4"/>
      <c r="D59" s="3"/>
      <c r="E59" s="5"/>
      <c r="F59" s="5"/>
      <c r="G59" s="5"/>
      <c r="H59" s="5"/>
      <c r="I59" s="6"/>
      <c r="J59" s="7"/>
      <c r="K59" s="5"/>
      <c r="L59" s="8"/>
      <c r="M59" s="5"/>
      <c r="N59" s="8"/>
      <c r="O59" s="8"/>
      <c r="P59" s="8"/>
      <c r="Q59" s="9"/>
    </row>
    <row r="60" spans="1:17" ht="50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0.5" customHeight="1" x14ac:dyDescent="0.35">
      <c r="A61" s="111" t="s">
        <v>0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</row>
    <row r="62" spans="1:17" ht="8.25" customHeight="1" x14ac:dyDescent="0.35">
      <c r="A62" s="111" t="s">
        <v>1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</row>
    <row r="63" spans="1:17" x14ac:dyDescent="0.35">
      <c r="A63" s="60" t="s">
        <v>166</v>
      </c>
      <c r="B63" s="61"/>
      <c r="C63" s="61"/>
      <c r="D63" s="60"/>
      <c r="E63" s="60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x14ac:dyDescent="0.35">
      <c r="A64" s="63" t="s">
        <v>2</v>
      </c>
      <c r="B64" s="64" t="s">
        <v>3</v>
      </c>
      <c r="C64" s="64"/>
      <c r="D64" s="65" t="s">
        <v>4</v>
      </c>
      <c r="E64" s="64" t="s">
        <v>5</v>
      </c>
      <c r="F64" s="64"/>
      <c r="G64" s="64"/>
      <c r="H64" s="64" t="s">
        <v>6</v>
      </c>
      <c r="I64" s="64"/>
      <c r="J64" s="66" t="s">
        <v>7</v>
      </c>
      <c r="K64" s="66"/>
      <c r="L64" s="64" t="s">
        <v>8</v>
      </c>
      <c r="M64" s="64"/>
      <c r="N64" s="64"/>
      <c r="O64" s="64" t="s">
        <v>9</v>
      </c>
      <c r="P64" s="64"/>
      <c r="Q64" s="67"/>
    </row>
    <row r="65" spans="1:17" x14ac:dyDescent="0.35">
      <c r="A65" s="112" t="s">
        <v>10</v>
      </c>
      <c r="B65" s="130" t="s">
        <v>11</v>
      </c>
      <c r="C65" s="68"/>
      <c r="D65" s="130" t="s">
        <v>12</v>
      </c>
      <c r="E65" s="130" t="s">
        <v>13</v>
      </c>
      <c r="F65" s="116" t="s">
        <v>75</v>
      </c>
      <c r="G65" s="116" t="s">
        <v>154</v>
      </c>
      <c r="H65" s="119" t="s">
        <v>15</v>
      </c>
      <c r="I65" s="120"/>
      <c r="J65" s="120"/>
      <c r="K65" s="120"/>
      <c r="L65" s="120"/>
      <c r="M65" s="120"/>
      <c r="N65" s="121"/>
      <c r="O65" s="119" t="s">
        <v>16</v>
      </c>
      <c r="P65" s="121"/>
      <c r="Q65" s="116" t="s">
        <v>52</v>
      </c>
    </row>
    <row r="66" spans="1:17" x14ac:dyDescent="0.35">
      <c r="A66" s="113"/>
      <c r="B66" s="115"/>
      <c r="C66" s="17" t="s">
        <v>18</v>
      </c>
      <c r="D66" s="115"/>
      <c r="E66" s="115"/>
      <c r="F66" s="117"/>
      <c r="G66" s="118"/>
      <c r="H66" s="123" t="s">
        <v>19</v>
      </c>
      <c r="I66" s="124"/>
      <c r="J66" s="125" t="s">
        <v>20</v>
      </c>
      <c r="K66" s="126" t="s">
        <v>76</v>
      </c>
      <c r="L66" s="127"/>
      <c r="M66" s="125" t="s">
        <v>77</v>
      </c>
      <c r="N66" s="125" t="s">
        <v>22</v>
      </c>
      <c r="O66" s="125" t="s">
        <v>23</v>
      </c>
      <c r="P66" s="125" t="s">
        <v>24</v>
      </c>
      <c r="Q66" s="133"/>
    </row>
    <row r="67" spans="1:17" x14ac:dyDescent="0.35">
      <c r="A67" s="114"/>
      <c r="B67" s="131"/>
      <c r="C67" s="69"/>
      <c r="D67" s="131"/>
      <c r="E67" s="131"/>
      <c r="F67" s="132"/>
      <c r="G67" s="122"/>
      <c r="H67" s="74" t="s">
        <v>25</v>
      </c>
      <c r="I67" s="74" t="s">
        <v>78</v>
      </c>
      <c r="J67" s="122"/>
      <c r="K67" s="74" t="s">
        <v>27</v>
      </c>
      <c r="L67" s="74" t="s">
        <v>79</v>
      </c>
      <c r="M67" s="122"/>
      <c r="N67" s="122"/>
      <c r="O67" s="122"/>
      <c r="P67" s="122"/>
      <c r="Q67" s="134"/>
    </row>
    <row r="68" spans="1:17" ht="12" customHeight="1" x14ac:dyDescent="0.35">
      <c r="A68" s="136" t="s">
        <v>80</v>
      </c>
      <c r="B68" s="136"/>
      <c r="C68" s="48"/>
      <c r="D68" s="49"/>
      <c r="E68" s="51"/>
      <c r="F68" s="51"/>
      <c r="G68" s="51"/>
      <c r="H68" s="51"/>
      <c r="I68" s="52"/>
      <c r="J68" s="53"/>
      <c r="K68" s="51"/>
      <c r="L68" s="54"/>
      <c r="M68" s="51"/>
      <c r="N68" s="54"/>
      <c r="O68" s="54"/>
      <c r="P68" s="54"/>
      <c r="Q68" s="55"/>
    </row>
    <row r="69" spans="1:17" x14ac:dyDescent="0.35">
      <c r="A69" s="23" t="s">
        <v>81</v>
      </c>
      <c r="B69" s="71" t="s">
        <v>82</v>
      </c>
      <c r="C69" s="24" t="s">
        <v>32</v>
      </c>
      <c r="D69" s="23" t="s">
        <v>37</v>
      </c>
      <c r="E69" s="73">
        <v>32000</v>
      </c>
      <c r="F69" s="73"/>
      <c r="G69" s="27">
        <v>225</v>
      </c>
      <c r="H69" s="73">
        <v>918.4</v>
      </c>
      <c r="I69" s="28">
        <v>2272</v>
      </c>
      <c r="J69" s="29">
        <f t="shared" ref="J69:J70" si="34">SUM(E69*1.1/100)</f>
        <v>352</v>
      </c>
      <c r="K69" s="73">
        <v>972.8</v>
      </c>
      <c r="L69" s="30">
        <v>2268.8000000000002</v>
      </c>
      <c r="M69" s="73"/>
      <c r="N69" s="30">
        <f>SUM(H69:L69)</f>
        <v>6784</v>
      </c>
      <c r="O69" s="30">
        <f>SUM(H69+K69)</f>
        <v>1891.1999999999998</v>
      </c>
      <c r="P69" s="30">
        <f>SUM(I69+J69+L69)</f>
        <v>4892.8</v>
      </c>
      <c r="Q69" s="32">
        <f t="shared" ref="Q69" si="35">SUM((E69-(F69+G69+H69+K69+M69)))</f>
        <v>29883.8</v>
      </c>
    </row>
    <row r="70" spans="1:17" x14ac:dyDescent="0.35">
      <c r="A70" s="23" t="s">
        <v>38</v>
      </c>
      <c r="B70" s="23" t="s">
        <v>132</v>
      </c>
      <c r="C70" s="24" t="s">
        <v>36</v>
      </c>
      <c r="D70" s="23" t="s">
        <v>40</v>
      </c>
      <c r="E70" s="33">
        <v>35000</v>
      </c>
      <c r="F70" s="34"/>
      <c r="G70" s="27">
        <v>225</v>
      </c>
      <c r="H70" s="33">
        <v>1004.5</v>
      </c>
      <c r="I70" s="28">
        <v>2485</v>
      </c>
      <c r="J70" s="29">
        <f t="shared" si="34"/>
        <v>385</v>
      </c>
      <c r="K70" s="33">
        <v>1064</v>
      </c>
      <c r="L70" s="30">
        <v>2481.5</v>
      </c>
      <c r="M70" s="35"/>
      <c r="N70" s="30">
        <f>SUM(H70:L70)</f>
        <v>7420</v>
      </c>
      <c r="O70" s="30">
        <f>SUM(H70+K70)</f>
        <v>2068.5</v>
      </c>
      <c r="P70" s="30">
        <f>SUM(I70+J70+L70)</f>
        <v>5351.5</v>
      </c>
      <c r="Q70" s="32">
        <f>SUM((E70-(F70+G70+H70+K70+M70)))</f>
        <v>32706.5</v>
      </c>
    </row>
    <row r="71" spans="1:17" x14ac:dyDescent="0.35">
      <c r="A71" s="36" t="s">
        <v>43</v>
      </c>
      <c r="B71" s="36"/>
      <c r="C71" s="37">
        <v>2</v>
      </c>
      <c r="D71" s="36"/>
      <c r="E71" s="43">
        <f>SUM(E69:E70)</f>
        <v>67000</v>
      </c>
      <c r="F71" s="43">
        <f t="shared" ref="F71:Q71" si="36">SUM(F69:F70)</f>
        <v>0</v>
      </c>
      <c r="G71" s="43">
        <f t="shared" si="36"/>
        <v>450</v>
      </c>
      <c r="H71" s="43">
        <f t="shared" si="36"/>
        <v>1922.9</v>
      </c>
      <c r="I71" s="43">
        <f t="shared" si="36"/>
        <v>4757</v>
      </c>
      <c r="J71" s="43">
        <f t="shared" si="36"/>
        <v>737</v>
      </c>
      <c r="K71" s="43">
        <f t="shared" si="36"/>
        <v>2036.8</v>
      </c>
      <c r="L71" s="43">
        <f t="shared" si="36"/>
        <v>4750.3</v>
      </c>
      <c r="M71" s="43">
        <f t="shared" si="36"/>
        <v>0</v>
      </c>
      <c r="N71" s="43">
        <f t="shared" si="36"/>
        <v>14204</v>
      </c>
      <c r="O71" s="43">
        <f t="shared" si="36"/>
        <v>3959.7</v>
      </c>
      <c r="P71" s="43">
        <f t="shared" si="36"/>
        <v>10244.299999999999</v>
      </c>
      <c r="Q71" s="43">
        <f t="shared" si="36"/>
        <v>62590.3</v>
      </c>
    </row>
    <row r="72" spans="1:17" x14ac:dyDescent="0.35">
      <c r="A72" s="129" t="s">
        <v>83</v>
      </c>
      <c r="B72" s="129"/>
      <c r="C72" s="129"/>
      <c r="D72" s="49"/>
      <c r="E72" s="51"/>
      <c r="F72" s="51"/>
      <c r="G72" s="51"/>
      <c r="H72" s="51"/>
      <c r="I72" s="52"/>
      <c r="J72" s="53"/>
      <c r="K72" s="51"/>
      <c r="L72" s="54"/>
      <c r="M72" s="51"/>
      <c r="N72" s="54"/>
      <c r="O72" s="54"/>
      <c r="P72" s="54"/>
      <c r="Q72" s="55"/>
    </row>
    <row r="73" spans="1:17" x14ac:dyDescent="0.35">
      <c r="A73" s="23" t="s">
        <v>84</v>
      </c>
      <c r="B73" s="23" t="s">
        <v>134</v>
      </c>
      <c r="C73" s="24" t="s">
        <v>32</v>
      </c>
      <c r="D73" s="71" t="s">
        <v>39</v>
      </c>
      <c r="E73" s="72">
        <v>50000</v>
      </c>
      <c r="F73" s="34">
        <v>1854</v>
      </c>
      <c r="G73" s="27">
        <v>225</v>
      </c>
      <c r="H73" s="34">
        <v>1435</v>
      </c>
      <c r="I73" s="28">
        <v>3550</v>
      </c>
      <c r="J73" s="29">
        <f t="shared" ref="J73:J86" si="37">SUM(E73*1.1/100)</f>
        <v>550.00000000000011</v>
      </c>
      <c r="K73" s="34">
        <v>1520</v>
      </c>
      <c r="L73" s="30">
        <v>3545</v>
      </c>
      <c r="M73" s="34"/>
      <c r="N73" s="30">
        <f t="shared" ref="N73:N86" si="38">SUM(H73:L73)</f>
        <v>10600</v>
      </c>
      <c r="O73" s="30">
        <f t="shared" ref="O73:O86" si="39">SUM(H73+K73)</f>
        <v>2955</v>
      </c>
      <c r="P73" s="30">
        <f t="shared" ref="P73:P86" si="40">SUM(I73+J73+L73)</f>
        <v>7645</v>
      </c>
      <c r="Q73" s="32">
        <f t="shared" ref="Q73:Q86" si="41">SUM((E73-(F73+G73+H73+K73+M73)))</f>
        <v>44966</v>
      </c>
    </row>
    <row r="74" spans="1:17" x14ac:dyDescent="0.35">
      <c r="A74" s="23" t="s">
        <v>85</v>
      </c>
      <c r="B74" s="23" t="s">
        <v>86</v>
      </c>
      <c r="C74" s="24" t="s">
        <v>32</v>
      </c>
      <c r="D74" s="23" t="s">
        <v>40</v>
      </c>
      <c r="E74" s="72">
        <v>40000</v>
      </c>
      <c r="F74" s="34">
        <v>185.33</v>
      </c>
      <c r="G74" s="27">
        <v>225</v>
      </c>
      <c r="H74" s="34">
        <v>1148</v>
      </c>
      <c r="I74" s="28">
        <v>2840</v>
      </c>
      <c r="J74" s="29">
        <f t="shared" si="37"/>
        <v>440</v>
      </c>
      <c r="K74" s="34">
        <v>1216</v>
      </c>
      <c r="L74" s="30">
        <v>2836</v>
      </c>
      <c r="M74" s="34">
        <v>1715.46</v>
      </c>
      <c r="N74" s="30">
        <f t="shared" si="38"/>
        <v>8480</v>
      </c>
      <c r="O74" s="30">
        <f t="shared" si="39"/>
        <v>2364</v>
      </c>
      <c r="P74" s="30">
        <f t="shared" si="40"/>
        <v>6116</v>
      </c>
      <c r="Q74" s="32">
        <f t="shared" si="41"/>
        <v>35510.21</v>
      </c>
    </row>
    <row r="75" spans="1:17" x14ac:dyDescent="0.35">
      <c r="A75" s="23" t="s">
        <v>87</v>
      </c>
      <c r="B75" s="23" t="s">
        <v>88</v>
      </c>
      <c r="C75" s="24" t="s">
        <v>36</v>
      </c>
      <c r="D75" s="23" t="s">
        <v>40</v>
      </c>
      <c r="E75" s="72">
        <v>35000</v>
      </c>
      <c r="F75" s="34"/>
      <c r="G75" s="27">
        <v>225</v>
      </c>
      <c r="H75" s="34">
        <v>1004.5</v>
      </c>
      <c r="I75" s="28">
        <v>2485</v>
      </c>
      <c r="J75" s="29">
        <f t="shared" si="37"/>
        <v>385</v>
      </c>
      <c r="K75" s="34">
        <v>1064</v>
      </c>
      <c r="L75" s="30">
        <v>2481.5</v>
      </c>
      <c r="M75" s="34"/>
      <c r="N75" s="30">
        <f t="shared" si="38"/>
        <v>7420</v>
      </c>
      <c r="O75" s="30">
        <f t="shared" si="39"/>
        <v>2068.5</v>
      </c>
      <c r="P75" s="30">
        <f t="shared" si="40"/>
        <v>5351.5</v>
      </c>
      <c r="Q75" s="32">
        <f t="shared" si="41"/>
        <v>32706.5</v>
      </c>
    </row>
    <row r="76" spans="1:17" x14ac:dyDescent="0.35">
      <c r="A76" s="75" t="s">
        <v>89</v>
      </c>
      <c r="B76" s="75" t="s">
        <v>90</v>
      </c>
      <c r="C76" s="76" t="s">
        <v>32</v>
      </c>
      <c r="D76" s="56" t="s">
        <v>40</v>
      </c>
      <c r="E76" s="77">
        <v>30000</v>
      </c>
      <c r="F76" s="78"/>
      <c r="G76" s="27">
        <v>225</v>
      </c>
      <c r="H76" s="57">
        <v>861</v>
      </c>
      <c r="I76" s="28">
        <v>2130</v>
      </c>
      <c r="J76" s="29">
        <f t="shared" si="37"/>
        <v>330</v>
      </c>
      <c r="K76" s="57">
        <v>912</v>
      </c>
      <c r="L76" s="30">
        <v>2127</v>
      </c>
      <c r="M76" s="79"/>
      <c r="N76" s="30">
        <f t="shared" si="38"/>
        <v>6360</v>
      </c>
      <c r="O76" s="30">
        <f t="shared" si="39"/>
        <v>1773</v>
      </c>
      <c r="P76" s="30">
        <f t="shared" si="40"/>
        <v>4587</v>
      </c>
      <c r="Q76" s="32">
        <f t="shared" si="41"/>
        <v>28002</v>
      </c>
    </row>
    <row r="77" spans="1:17" x14ac:dyDescent="0.35">
      <c r="A77" s="23" t="s">
        <v>47</v>
      </c>
      <c r="B77" s="23" t="s">
        <v>132</v>
      </c>
      <c r="C77" s="24" t="s">
        <v>36</v>
      </c>
      <c r="D77" s="23" t="s">
        <v>37</v>
      </c>
      <c r="E77" s="33">
        <v>27000</v>
      </c>
      <c r="F77" s="34"/>
      <c r="G77" s="27">
        <v>225</v>
      </c>
      <c r="H77" s="33">
        <v>774.9</v>
      </c>
      <c r="I77" s="28">
        <v>1917</v>
      </c>
      <c r="J77" s="29">
        <f t="shared" si="37"/>
        <v>297.00000000000006</v>
      </c>
      <c r="K77" s="33">
        <v>820.8</v>
      </c>
      <c r="L77" s="30">
        <v>1914.3</v>
      </c>
      <c r="M77" s="34"/>
      <c r="N77" s="30">
        <f t="shared" si="38"/>
        <v>5724</v>
      </c>
      <c r="O77" s="30">
        <f t="shared" si="39"/>
        <v>1595.6999999999998</v>
      </c>
      <c r="P77" s="30">
        <f t="shared" si="40"/>
        <v>4128.3</v>
      </c>
      <c r="Q77" s="32">
        <f t="shared" si="41"/>
        <v>25179.3</v>
      </c>
    </row>
    <row r="78" spans="1:17" x14ac:dyDescent="0.35">
      <c r="A78" s="23" t="s">
        <v>91</v>
      </c>
      <c r="B78" s="23" t="s">
        <v>92</v>
      </c>
      <c r="C78" s="24" t="s">
        <v>32</v>
      </c>
      <c r="D78" s="23" t="s">
        <v>40</v>
      </c>
      <c r="E78" s="72">
        <v>25000</v>
      </c>
      <c r="F78" s="34"/>
      <c r="G78" s="27">
        <v>225</v>
      </c>
      <c r="H78" s="34">
        <v>717.5</v>
      </c>
      <c r="I78" s="28">
        <v>1775</v>
      </c>
      <c r="J78" s="29">
        <f t="shared" si="37"/>
        <v>275.00000000000006</v>
      </c>
      <c r="K78" s="34">
        <v>760</v>
      </c>
      <c r="L78" s="30">
        <v>1772.5</v>
      </c>
      <c r="M78" s="34"/>
      <c r="N78" s="30">
        <f t="shared" si="38"/>
        <v>5300</v>
      </c>
      <c r="O78" s="30">
        <f t="shared" si="39"/>
        <v>1477.5</v>
      </c>
      <c r="P78" s="30">
        <f t="shared" si="40"/>
        <v>3822.5</v>
      </c>
      <c r="Q78" s="32">
        <f t="shared" si="41"/>
        <v>23297.5</v>
      </c>
    </row>
    <row r="79" spans="1:17" x14ac:dyDescent="0.35">
      <c r="A79" s="23" t="s">
        <v>96</v>
      </c>
      <c r="B79" s="23" t="s">
        <v>136</v>
      </c>
      <c r="C79" s="24" t="s">
        <v>32</v>
      </c>
      <c r="D79" s="23" t="s">
        <v>40</v>
      </c>
      <c r="E79" s="72">
        <v>25000</v>
      </c>
      <c r="F79" s="34"/>
      <c r="G79" s="27">
        <v>225</v>
      </c>
      <c r="H79" s="34">
        <v>717.5</v>
      </c>
      <c r="I79" s="28">
        <v>1775</v>
      </c>
      <c r="J79" s="29">
        <f t="shared" si="37"/>
        <v>275.00000000000006</v>
      </c>
      <c r="K79" s="34">
        <v>760</v>
      </c>
      <c r="L79" s="30">
        <v>1772.5</v>
      </c>
      <c r="M79" s="34">
        <v>1715.46</v>
      </c>
      <c r="N79" s="30">
        <f t="shared" si="38"/>
        <v>5300</v>
      </c>
      <c r="O79" s="30">
        <f t="shared" si="39"/>
        <v>1477.5</v>
      </c>
      <c r="P79" s="30">
        <f t="shared" si="40"/>
        <v>3822.5</v>
      </c>
      <c r="Q79" s="32">
        <f t="shared" si="41"/>
        <v>21582.04</v>
      </c>
    </row>
    <row r="80" spans="1:17" x14ac:dyDescent="0.35">
      <c r="A80" s="23" t="s">
        <v>93</v>
      </c>
      <c r="B80" s="23" t="s">
        <v>135</v>
      </c>
      <c r="C80" s="24" t="s">
        <v>32</v>
      </c>
      <c r="D80" s="23" t="s">
        <v>40</v>
      </c>
      <c r="E80" s="72">
        <v>22000</v>
      </c>
      <c r="F80" s="34"/>
      <c r="G80" s="27">
        <v>225</v>
      </c>
      <c r="H80" s="34">
        <v>631.4</v>
      </c>
      <c r="I80" s="28">
        <v>1562</v>
      </c>
      <c r="J80" s="29">
        <f t="shared" si="37"/>
        <v>242.00000000000003</v>
      </c>
      <c r="K80" s="34">
        <v>668.8</v>
      </c>
      <c r="L80" s="30">
        <v>1559.8</v>
      </c>
      <c r="M80" s="34"/>
      <c r="N80" s="30">
        <f t="shared" si="38"/>
        <v>4664</v>
      </c>
      <c r="O80" s="30">
        <f t="shared" si="39"/>
        <v>1300.1999999999998</v>
      </c>
      <c r="P80" s="30">
        <f t="shared" si="40"/>
        <v>3363.8</v>
      </c>
      <c r="Q80" s="32">
        <f t="shared" si="41"/>
        <v>20474.8</v>
      </c>
    </row>
    <row r="81" spans="1:21" x14ac:dyDescent="0.35">
      <c r="A81" s="23" t="s">
        <v>94</v>
      </c>
      <c r="B81" s="23" t="s">
        <v>95</v>
      </c>
      <c r="C81" s="24" t="s">
        <v>32</v>
      </c>
      <c r="D81" s="23" t="s">
        <v>40</v>
      </c>
      <c r="E81" s="72">
        <v>22000</v>
      </c>
      <c r="F81" s="34"/>
      <c r="G81" s="27">
        <v>225</v>
      </c>
      <c r="H81" s="34">
        <v>631.4</v>
      </c>
      <c r="I81" s="28">
        <v>1562</v>
      </c>
      <c r="J81" s="29">
        <f t="shared" si="37"/>
        <v>242.00000000000003</v>
      </c>
      <c r="K81" s="34">
        <v>668.8</v>
      </c>
      <c r="L81" s="30">
        <v>1559.8</v>
      </c>
      <c r="M81" s="34"/>
      <c r="N81" s="30">
        <f t="shared" si="38"/>
        <v>4664</v>
      </c>
      <c r="O81" s="30">
        <f t="shared" si="39"/>
        <v>1300.1999999999998</v>
      </c>
      <c r="P81" s="30">
        <f t="shared" si="40"/>
        <v>3363.8</v>
      </c>
      <c r="Q81" s="32">
        <f t="shared" si="41"/>
        <v>20474.8</v>
      </c>
    </row>
    <row r="82" spans="1:21" x14ac:dyDescent="0.35">
      <c r="A82" s="75" t="s">
        <v>100</v>
      </c>
      <c r="B82" s="75" t="s">
        <v>101</v>
      </c>
      <c r="C82" s="76" t="s">
        <v>32</v>
      </c>
      <c r="D82" s="56" t="s">
        <v>40</v>
      </c>
      <c r="E82" s="77">
        <v>22000</v>
      </c>
      <c r="F82" s="78"/>
      <c r="G82" s="27">
        <v>225</v>
      </c>
      <c r="H82" s="57">
        <v>631.4</v>
      </c>
      <c r="I82" s="28">
        <v>1562</v>
      </c>
      <c r="J82" s="29">
        <f t="shared" si="37"/>
        <v>242.00000000000003</v>
      </c>
      <c r="K82" s="57">
        <v>668.8</v>
      </c>
      <c r="L82" s="30">
        <v>1559.8</v>
      </c>
      <c r="M82" s="80"/>
      <c r="N82" s="30">
        <f t="shared" si="38"/>
        <v>4664</v>
      </c>
      <c r="O82" s="30">
        <f t="shared" si="39"/>
        <v>1300.1999999999998</v>
      </c>
      <c r="P82" s="30">
        <f t="shared" si="40"/>
        <v>3363.8</v>
      </c>
      <c r="Q82" s="32">
        <f t="shared" si="41"/>
        <v>20474.8</v>
      </c>
    </row>
    <row r="83" spans="1:21" x14ac:dyDescent="0.35">
      <c r="A83" s="75" t="s">
        <v>98</v>
      </c>
      <c r="B83" s="75" t="s">
        <v>99</v>
      </c>
      <c r="C83" s="76" t="s">
        <v>32</v>
      </c>
      <c r="D83" s="56" t="s">
        <v>40</v>
      </c>
      <c r="E83" s="77">
        <v>20000</v>
      </c>
      <c r="F83" s="78"/>
      <c r="G83" s="27">
        <v>225</v>
      </c>
      <c r="H83" s="57">
        <v>574</v>
      </c>
      <c r="I83" s="28">
        <v>1420</v>
      </c>
      <c r="J83" s="29">
        <f t="shared" si="37"/>
        <v>220</v>
      </c>
      <c r="K83" s="57">
        <v>608</v>
      </c>
      <c r="L83" s="30">
        <v>1418</v>
      </c>
      <c r="M83" s="79"/>
      <c r="N83" s="30">
        <f t="shared" si="38"/>
        <v>4240</v>
      </c>
      <c r="O83" s="30">
        <f t="shared" si="39"/>
        <v>1182</v>
      </c>
      <c r="P83" s="30">
        <f t="shared" si="40"/>
        <v>3058</v>
      </c>
      <c r="Q83" s="32">
        <f t="shared" si="41"/>
        <v>18593</v>
      </c>
    </row>
    <row r="84" spans="1:21" x14ac:dyDescent="0.35">
      <c r="A84" s="23" t="s">
        <v>140</v>
      </c>
      <c r="B84" s="23" t="s">
        <v>106</v>
      </c>
      <c r="C84" s="24" t="s">
        <v>36</v>
      </c>
      <c r="D84" s="23" t="s">
        <v>40</v>
      </c>
      <c r="E84" s="73">
        <v>16500</v>
      </c>
      <c r="F84" s="34"/>
      <c r="G84" s="27">
        <v>225</v>
      </c>
      <c r="H84" s="34">
        <v>473.55</v>
      </c>
      <c r="I84" s="28">
        <v>1171.5</v>
      </c>
      <c r="J84" s="29">
        <f t="shared" si="37"/>
        <v>181.5</v>
      </c>
      <c r="K84" s="34">
        <v>501.6</v>
      </c>
      <c r="L84" s="30">
        <v>1169.8499999999999</v>
      </c>
      <c r="M84" s="34"/>
      <c r="N84" s="30">
        <f t="shared" si="38"/>
        <v>3498</v>
      </c>
      <c r="O84" s="30">
        <f t="shared" si="39"/>
        <v>975.15000000000009</v>
      </c>
      <c r="P84" s="30">
        <f t="shared" si="40"/>
        <v>2522.85</v>
      </c>
      <c r="Q84" s="32">
        <f t="shared" si="41"/>
        <v>15299.85</v>
      </c>
    </row>
    <row r="85" spans="1:21" x14ac:dyDescent="0.35">
      <c r="A85" s="23" t="s">
        <v>139</v>
      </c>
      <c r="B85" s="23" t="s">
        <v>101</v>
      </c>
      <c r="C85" s="24" t="s">
        <v>32</v>
      </c>
      <c r="D85" s="23" t="s">
        <v>40</v>
      </c>
      <c r="E85" s="72">
        <v>18000</v>
      </c>
      <c r="F85" s="34"/>
      <c r="G85" s="27">
        <v>225</v>
      </c>
      <c r="H85" s="34">
        <v>516.6</v>
      </c>
      <c r="I85" s="28">
        <v>1278</v>
      </c>
      <c r="J85" s="29">
        <f t="shared" si="37"/>
        <v>198</v>
      </c>
      <c r="K85" s="34">
        <v>547.20000000000005</v>
      </c>
      <c r="L85" s="30">
        <v>1276.2</v>
      </c>
      <c r="M85" s="34"/>
      <c r="N85" s="30">
        <f t="shared" si="38"/>
        <v>3816</v>
      </c>
      <c r="O85" s="30">
        <f t="shared" si="39"/>
        <v>1063.8000000000002</v>
      </c>
      <c r="P85" s="30">
        <f t="shared" si="40"/>
        <v>2752.2</v>
      </c>
      <c r="Q85" s="32">
        <f t="shared" si="41"/>
        <v>16711.2</v>
      </c>
    </row>
    <row r="86" spans="1:21" ht="18" customHeight="1" x14ac:dyDescent="0.35">
      <c r="A86" s="23" t="s">
        <v>97</v>
      </c>
      <c r="B86" s="23" t="s">
        <v>106</v>
      </c>
      <c r="C86" s="24" t="s">
        <v>36</v>
      </c>
      <c r="D86" s="23" t="s">
        <v>40</v>
      </c>
      <c r="E86" s="72">
        <v>18000</v>
      </c>
      <c r="F86" s="34"/>
      <c r="G86" s="27">
        <v>225</v>
      </c>
      <c r="H86" s="34">
        <v>516.6</v>
      </c>
      <c r="I86" s="28">
        <v>1278</v>
      </c>
      <c r="J86" s="29">
        <f t="shared" si="37"/>
        <v>198</v>
      </c>
      <c r="K86" s="34">
        <v>547.20000000000005</v>
      </c>
      <c r="L86" s="30">
        <v>1276.2</v>
      </c>
      <c r="M86" s="34"/>
      <c r="N86" s="30">
        <f t="shared" si="38"/>
        <v>3816</v>
      </c>
      <c r="O86" s="30">
        <f t="shared" si="39"/>
        <v>1063.8000000000002</v>
      </c>
      <c r="P86" s="30">
        <f t="shared" si="40"/>
        <v>2752.2</v>
      </c>
      <c r="Q86" s="32">
        <f t="shared" si="41"/>
        <v>16711.2</v>
      </c>
    </row>
    <row r="87" spans="1:21" ht="2.25" customHeight="1" x14ac:dyDescent="0.35">
      <c r="A87" s="81"/>
      <c r="B87" s="81"/>
      <c r="C87" s="81"/>
      <c r="D87" s="81"/>
      <c r="E87" s="82">
        <f>SUM(E73:E86)</f>
        <v>370500</v>
      </c>
      <c r="F87" s="82">
        <f t="shared" ref="F87:Q87" si="42">SUM(F73:F86)</f>
        <v>2039.33</v>
      </c>
      <c r="G87" s="82">
        <f t="shared" si="42"/>
        <v>3150</v>
      </c>
      <c r="H87" s="82">
        <f t="shared" si="42"/>
        <v>10633.349999999999</v>
      </c>
      <c r="I87" s="82">
        <f t="shared" si="42"/>
        <v>26305.5</v>
      </c>
      <c r="J87" s="82">
        <f t="shared" si="42"/>
        <v>4075.5</v>
      </c>
      <c r="K87" s="82">
        <f t="shared" si="42"/>
        <v>11263.2</v>
      </c>
      <c r="L87" s="82">
        <f t="shared" si="42"/>
        <v>26268.449999999997</v>
      </c>
      <c r="M87" s="82">
        <f t="shared" si="42"/>
        <v>3430.92</v>
      </c>
      <c r="N87" s="82">
        <f t="shared" si="42"/>
        <v>78546</v>
      </c>
      <c r="O87" s="82">
        <f t="shared" si="42"/>
        <v>21896.550000000003</v>
      </c>
      <c r="P87" s="82">
        <f t="shared" si="42"/>
        <v>56649.450000000004</v>
      </c>
      <c r="Q87" s="82">
        <f t="shared" si="42"/>
        <v>339983.19999999995</v>
      </c>
    </row>
    <row r="88" spans="1:21" ht="9.75" customHeight="1" x14ac:dyDescent="0.35">
      <c r="A88" s="1"/>
      <c r="B88" s="1"/>
      <c r="C88" s="1"/>
      <c r="D88" s="1"/>
      <c r="E88" s="14"/>
      <c r="F88" s="14"/>
      <c r="G88" s="14"/>
      <c r="H88" s="14"/>
      <c r="I88" s="15"/>
      <c r="J88" s="16"/>
      <c r="K88" s="14"/>
      <c r="L88" s="15"/>
      <c r="M88" s="14"/>
      <c r="N88" s="15"/>
      <c r="O88" s="15"/>
      <c r="P88" s="15"/>
      <c r="Q88" s="14"/>
    </row>
    <row r="89" spans="1:21" ht="11.25" customHeight="1" x14ac:dyDescent="0.35">
      <c r="A89" s="1"/>
      <c r="B89" s="1"/>
      <c r="C89" s="1"/>
      <c r="D89" s="1"/>
      <c r="E89" s="14"/>
      <c r="F89" s="14"/>
      <c r="G89" s="14"/>
      <c r="H89" s="14"/>
      <c r="I89" s="15"/>
      <c r="J89" s="16"/>
      <c r="K89" s="14"/>
      <c r="L89" s="15"/>
      <c r="M89" s="14"/>
      <c r="N89" s="15"/>
      <c r="O89" s="15"/>
      <c r="P89" s="15"/>
      <c r="Q89" s="14"/>
    </row>
    <row r="90" spans="1:21" ht="11.25" customHeight="1" x14ac:dyDescent="0.35">
      <c r="A90" s="1"/>
      <c r="B90" s="1"/>
      <c r="C90" s="1"/>
      <c r="D90" s="1"/>
      <c r="E90" s="14"/>
      <c r="F90" s="14"/>
      <c r="G90" s="14"/>
      <c r="H90" s="14"/>
      <c r="I90" s="15"/>
      <c r="J90" s="16"/>
      <c r="K90" s="14"/>
      <c r="L90" s="15"/>
      <c r="M90" s="14"/>
      <c r="N90" s="15"/>
      <c r="O90" s="15"/>
      <c r="P90" s="15"/>
      <c r="Q90" s="14"/>
    </row>
    <row r="91" spans="1:21" ht="11.25" customHeight="1" x14ac:dyDescent="0.35">
      <c r="A91" s="1"/>
      <c r="B91" s="1"/>
      <c r="C91" s="1"/>
      <c r="D91" s="1"/>
      <c r="E91" s="14"/>
      <c r="F91" s="14"/>
      <c r="G91" s="14"/>
      <c r="H91" s="14"/>
      <c r="I91" s="15"/>
      <c r="J91" s="16"/>
      <c r="K91" s="14"/>
      <c r="L91" s="15"/>
      <c r="M91" s="14"/>
      <c r="N91" s="15"/>
      <c r="O91" s="15"/>
      <c r="P91" s="15"/>
      <c r="Q91" s="14"/>
    </row>
    <row r="92" spans="1:21" ht="6.75" customHeight="1" x14ac:dyDescent="0.35">
      <c r="A92" s="135" t="s">
        <v>0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"/>
      <c r="S92" s="13"/>
      <c r="T92" s="13"/>
      <c r="U92" s="13"/>
    </row>
    <row r="93" spans="1:21" ht="10" customHeight="1" x14ac:dyDescent="0.35">
      <c r="A93" s="111" t="s">
        <v>1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</row>
    <row r="94" spans="1:21" x14ac:dyDescent="0.35">
      <c r="A94" s="60" t="s">
        <v>166</v>
      </c>
      <c r="B94" s="61"/>
      <c r="C94" s="61"/>
      <c r="D94" s="60"/>
      <c r="E94" s="60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21" ht="11.25" customHeight="1" x14ac:dyDescent="0.35">
      <c r="A95" s="63" t="s">
        <v>2</v>
      </c>
      <c r="B95" s="64" t="s">
        <v>3</v>
      </c>
      <c r="C95" s="64"/>
      <c r="D95" s="65" t="s">
        <v>4</v>
      </c>
      <c r="E95" s="64" t="s">
        <v>5</v>
      </c>
      <c r="F95" s="64"/>
      <c r="G95" s="64"/>
      <c r="H95" s="64" t="s">
        <v>6</v>
      </c>
      <c r="I95" s="64"/>
      <c r="J95" s="66" t="s">
        <v>7</v>
      </c>
      <c r="K95" s="66"/>
      <c r="L95" s="64" t="s">
        <v>8</v>
      </c>
      <c r="M95" s="64"/>
      <c r="N95" s="64"/>
      <c r="O95" s="64" t="s">
        <v>9</v>
      </c>
      <c r="P95" s="64"/>
      <c r="Q95" s="67"/>
    </row>
    <row r="96" spans="1:21" x14ac:dyDescent="0.35">
      <c r="A96" s="112" t="s">
        <v>10</v>
      </c>
      <c r="B96" s="130" t="s">
        <v>11</v>
      </c>
      <c r="C96" s="68"/>
      <c r="D96" s="130" t="s">
        <v>12</v>
      </c>
      <c r="E96" s="130" t="s">
        <v>13</v>
      </c>
      <c r="F96" s="116" t="s">
        <v>102</v>
      </c>
      <c r="G96" s="116" t="s">
        <v>154</v>
      </c>
      <c r="H96" s="119" t="s">
        <v>15</v>
      </c>
      <c r="I96" s="120"/>
      <c r="J96" s="120"/>
      <c r="K96" s="120"/>
      <c r="L96" s="120"/>
      <c r="M96" s="120"/>
      <c r="N96" s="121"/>
      <c r="O96" s="119" t="s">
        <v>16</v>
      </c>
      <c r="P96" s="121"/>
      <c r="Q96" s="116" t="s">
        <v>52</v>
      </c>
    </row>
    <row r="97" spans="1:17" x14ac:dyDescent="0.35">
      <c r="A97" s="113"/>
      <c r="B97" s="115"/>
      <c r="C97" s="17" t="s">
        <v>18</v>
      </c>
      <c r="D97" s="115"/>
      <c r="E97" s="115"/>
      <c r="F97" s="117"/>
      <c r="G97" s="118"/>
      <c r="H97" s="123" t="s">
        <v>19</v>
      </c>
      <c r="I97" s="124"/>
      <c r="J97" s="125" t="s">
        <v>20</v>
      </c>
      <c r="K97" s="126" t="s">
        <v>76</v>
      </c>
      <c r="L97" s="127"/>
      <c r="M97" s="125" t="s">
        <v>77</v>
      </c>
      <c r="N97" s="125" t="s">
        <v>22</v>
      </c>
      <c r="O97" s="125" t="s">
        <v>23</v>
      </c>
      <c r="P97" s="125" t="s">
        <v>24</v>
      </c>
      <c r="Q97" s="118"/>
    </row>
    <row r="98" spans="1:17" x14ac:dyDescent="0.35">
      <c r="A98" s="114"/>
      <c r="B98" s="131"/>
      <c r="C98" s="69"/>
      <c r="D98" s="131"/>
      <c r="E98" s="131"/>
      <c r="F98" s="132"/>
      <c r="G98" s="122"/>
      <c r="H98" s="74" t="s">
        <v>25</v>
      </c>
      <c r="I98" s="74" t="s">
        <v>78</v>
      </c>
      <c r="J98" s="122"/>
      <c r="K98" s="74" t="s">
        <v>27</v>
      </c>
      <c r="L98" s="74" t="s">
        <v>79</v>
      </c>
      <c r="M98" s="122"/>
      <c r="N98" s="122"/>
      <c r="O98" s="122"/>
      <c r="P98" s="122"/>
      <c r="Q98" s="122"/>
    </row>
    <row r="99" spans="1:17" x14ac:dyDescent="0.35">
      <c r="A99" s="23" t="s">
        <v>105</v>
      </c>
      <c r="B99" s="23" t="s">
        <v>106</v>
      </c>
      <c r="C99" s="24" t="s">
        <v>36</v>
      </c>
      <c r="D99" s="23" t="s">
        <v>40</v>
      </c>
      <c r="E99" s="73">
        <v>16500</v>
      </c>
      <c r="F99" s="34"/>
      <c r="G99" s="27">
        <v>225</v>
      </c>
      <c r="H99" s="34">
        <v>473.55</v>
      </c>
      <c r="I99" s="28">
        <v>1171.5</v>
      </c>
      <c r="J99" s="29">
        <f t="shared" ref="J99:J115" si="43">SUM(E99*1.1/100)</f>
        <v>181.5</v>
      </c>
      <c r="K99" s="34">
        <v>501.6</v>
      </c>
      <c r="L99" s="30">
        <v>1169.8499999999999</v>
      </c>
      <c r="M99" s="34">
        <v>1765.46</v>
      </c>
      <c r="N99" s="30">
        <f>SUM(H99:L99)</f>
        <v>3498</v>
      </c>
      <c r="O99" s="30">
        <f t="shared" ref="O99:O106" si="44">SUM(H99+K99)</f>
        <v>975.15000000000009</v>
      </c>
      <c r="P99" s="30">
        <f>SUM(I99+J99+L99)</f>
        <v>2522.85</v>
      </c>
      <c r="Q99" s="32">
        <f t="shared" ref="Q99:Q112" si="45">SUM((E99-(F99+G99+H99+K99+M99)))</f>
        <v>13534.39</v>
      </c>
    </row>
    <row r="100" spans="1:17" x14ac:dyDescent="0.35">
      <c r="A100" s="23" t="s">
        <v>107</v>
      </c>
      <c r="B100" s="23" t="s">
        <v>106</v>
      </c>
      <c r="C100" s="24" t="s">
        <v>36</v>
      </c>
      <c r="D100" s="23" t="s">
        <v>40</v>
      </c>
      <c r="E100" s="73">
        <v>16500</v>
      </c>
      <c r="F100" s="34"/>
      <c r="G100" s="27">
        <v>225</v>
      </c>
      <c r="H100" s="34">
        <v>473.55</v>
      </c>
      <c r="I100" s="28">
        <v>1171.5</v>
      </c>
      <c r="J100" s="29">
        <f t="shared" si="43"/>
        <v>181.5</v>
      </c>
      <c r="K100" s="34">
        <v>501.6</v>
      </c>
      <c r="L100" s="30">
        <v>1169.8499999999999</v>
      </c>
      <c r="M100" s="34">
        <v>50</v>
      </c>
      <c r="N100" s="30">
        <f>SUM(H100:L100)</f>
        <v>3498</v>
      </c>
      <c r="O100" s="30">
        <f t="shared" si="44"/>
        <v>975.15000000000009</v>
      </c>
      <c r="P100" s="30">
        <f>SUM(I100+J100+L100)</f>
        <v>2522.85</v>
      </c>
      <c r="Q100" s="32">
        <f t="shared" si="45"/>
        <v>15249.85</v>
      </c>
    </row>
    <row r="101" spans="1:17" x14ac:dyDescent="0.35">
      <c r="A101" s="23" t="s">
        <v>108</v>
      </c>
      <c r="B101" s="23" t="s">
        <v>106</v>
      </c>
      <c r="C101" s="24" t="s">
        <v>36</v>
      </c>
      <c r="D101" s="23" t="s">
        <v>40</v>
      </c>
      <c r="E101" s="73">
        <v>16500</v>
      </c>
      <c r="F101" s="34"/>
      <c r="G101" s="27">
        <v>225</v>
      </c>
      <c r="H101" s="34">
        <v>473.55</v>
      </c>
      <c r="I101" s="28">
        <v>1171.5</v>
      </c>
      <c r="J101" s="29">
        <f t="shared" si="43"/>
        <v>181.5</v>
      </c>
      <c r="K101" s="34">
        <v>501.6</v>
      </c>
      <c r="L101" s="30">
        <v>1169.8499999999999</v>
      </c>
      <c r="M101" s="34"/>
      <c r="N101" s="30">
        <f>SUM(H101:L101)</f>
        <v>3498</v>
      </c>
      <c r="O101" s="30">
        <f t="shared" si="44"/>
        <v>975.15000000000009</v>
      </c>
      <c r="P101" s="30">
        <f>SUM(I101+J101+L101)</f>
        <v>2522.85</v>
      </c>
      <c r="Q101" s="32">
        <f t="shared" si="45"/>
        <v>15299.85</v>
      </c>
    </row>
    <row r="102" spans="1:17" x14ac:dyDescent="0.35">
      <c r="A102" s="23" t="s">
        <v>112</v>
      </c>
      <c r="B102" s="23" t="s">
        <v>60</v>
      </c>
      <c r="C102" s="24" t="s">
        <v>32</v>
      </c>
      <c r="D102" s="23" t="s">
        <v>40</v>
      </c>
      <c r="E102" s="73">
        <v>16500</v>
      </c>
      <c r="F102" s="73"/>
      <c r="G102" s="27">
        <v>225</v>
      </c>
      <c r="H102" s="73">
        <v>473.55</v>
      </c>
      <c r="I102" s="28">
        <v>1171.5</v>
      </c>
      <c r="J102" s="29">
        <f t="shared" si="43"/>
        <v>181.5</v>
      </c>
      <c r="K102" s="73">
        <v>501.6</v>
      </c>
      <c r="L102" s="30">
        <v>1169.8499999999999</v>
      </c>
      <c r="M102" s="73"/>
      <c r="N102" s="30">
        <f>SUM(H102+I102+J102+K102+L102)</f>
        <v>3498</v>
      </c>
      <c r="O102" s="30">
        <f t="shared" si="44"/>
        <v>975.15000000000009</v>
      </c>
      <c r="P102" s="30">
        <f>SUM(J102+I102+L102)</f>
        <v>2522.85</v>
      </c>
      <c r="Q102" s="32">
        <f t="shared" si="45"/>
        <v>15299.85</v>
      </c>
    </row>
    <row r="103" spans="1:17" x14ac:dyDescent="0.35">
      <c r="A103" s="23" t="s">
        <v>137</v>
      </c>
      <c r="B103" s="23" t="s">
        <v>138</v>
      </c>
      <c r="C103" s="24" t="s">
        <v>36</v>
      </c>
      <c r="D103" s="23" t="s">
        <v>40</v>
      </c>
      <c r="E103" s="73">
        <v>16500</v>
      </c>
      <c r="F103" s="73"/>
      <c r="G103" s="27">
        <v>225</v>
      </c>
      <c r="H103" s="73">
        <v>473.55</v>
      </c>
      <c r="I103" s="28">
        <v>1171.5</v>
      </c>
      <c r="J103" s="29">
        <f t="shared" si="43"/>
        <v>181.5</v>
      </c>
      <c r="K103" s="73">
        <v>501.6</v>
      </c>
      <c r="L103" s="30">
        <v>1169.8499999999999</v>
      </c>
      <c r="M103" s="72"/>
      <c r="N103" s="30">
        <f>SUM(H103+I103+J103+K103+L103)</f>
        <v>3498</v>
      </c>
      <c r="O103" s="30">
        <f t="shared" si="44"/>
        <v>975.15000000000009</v>
      </c>
      <c r="P103" s="30">
        <f>SUM(J103+I103+L103)</f>
        <v>2522.85</v>
      </c>
      <c r="Q103" s="32">
        <f t="shared" si="45"/>
        <v>15299.85</v>
      </c>
    </row>
    <row r="104" spans="1:17" x14ac:dyDescent="0.35">
      <c r="A104" s="56" t="s">
        <v>110</v>
      </c>
      <c r="B104" s="56" t="s">
        <v>111</v>
      </c>
      <c r="C104" s="83" t="s">
        <v>32</v>
      </c>
      <c r="D104" s="56" t="s">
        <v>40</v>
      </c>
      <c r="E104" s="84">
        <v>15000</v>
      </c>
      <c r="F104" s="85"/>
      <c r="G104" s="27">
        <v>225</v>
      </c>
      <c r="H104" s="85">
        <v>430.5</v>
      </c>
      <c r="I104" s="86">
        <v>1065</v>
      </c>
      <c r="J104" s="29">
        <f t="shared" si="43"/>
        <v>165</v>
      </c>
      <c r="K104" s="86">
        <v>456</v>
      </c>
      <c r="L104" s="87">
        <v>1063.5</v>
      </c>
      <c r="M104" s="86"/>
      <c r="N104" s="86">
        <f>SUM(H104:L104)</f>
        <v>3180</v>
      </c>
      <c r="O104" s="86">
        <f t="shared" si="44"/>
        <v>886.5</v>
      </c>
      <c r="P104" s="87">
        <f>SUM(I104+J104+L104)</f>
        <v>2293.5</v>
      </c>
      <c r="Q104" s="32">
        <f t="shared" si="45"/>
        <v>13888.5</v>
      </c>
    </row>
    <row r="105" spans="1:17" x14ac:dyDescent="0.35">
      <c r="A105" s="56" t="s">
        <v>141</v>
      </c>
      <c r="B105" s="56" t="s">
        <v>92</v>
      </c>
      <c r="C105" s="83" t="s">
        <v>32</v>
      </c>
      <c r="D105" s="56" t="s">
        <v>40</v>
      </c>
      <c r="E105" s="84">
        <v>22000</v>
      </c>
      <c r="F105" s="85"/>
      <c r="G105" s="27">
        <v>225</v>
      </c>
      <c r="H105" s="57">
        <v>631.4</v>
      </c>
      <c r="I105" s="28">
        <v>1562</v>
      </c>
      <c r="J105" s="29">
        <f t="shared" si="43"/>
        <v>242.00000000000003</v>
      </c>
      <c r="K105" s="57">
        <v>668.8</v>
      </c>
      <c r="L105" s="30">
        <v>1559.8</v>
      </c>
      <c r="M105" s="80"/>
      <c r="N105" s="30">
        <f t="shared" ref="N105" si="46">SUM(H105:L105)</f>
        <v>4664</v>
      </c>
      <c r="O105" s="30">
        <f t="shared" ref="O105" si="47">SUM(H105+K105)</f>
        <v>1300.1999999999998</v>
      </c>
      <c r="P105" s="30">
        <f t="shared" ref="P105" si="48">SUM(I105+J105+L105)</f>
        <v>3363.8</v>
      </c>
      <c r="Q105" s="32">
        <f t="shared" si="45"/>
        <v>20474.8</v>
      </c>
    </row>
    <row r="106" spans="1:17" x14ac:dyDescent="0.35">
      <c r="A106" s="23" t="s">
        <v>113</v>
      </c>
      <c r="B106" s="23" t="s">
        <v>106</v>
      </c>
      <c r="C106" s="24" t="s">
        <v>32</v>
      </c>
      <c r="D106" s="23" t="s">
        <v>40</v>
      </c>
      <c r="E106" s="73">
        <v>16250</v>
      </c>
      <c r="F106" s="34"/>
      <c r="G106" s="27">
        <v>225</v>
      </c>
      <c r="H106" s="34">
        <v>466.38</v>
      </c>
      <c r="I106" s="88">
        <v>1153.75</v>
      </c>
      <c r="J106" s="29">
        <f t="shared" si="43"/>
        <v>178.75</v>
      </c>
      <c r="K106" s="57">
        <v>494</v>
      </c>
      <c r="L106" s="89">
        <v>1152.1300000000001</v>
      </c>
      <c r="M106" s="57"/>
      <c r="N106" s="89">
        <f>SUM(H106:L106)</f>
        <v>3445.01</v>
      </c>
      <c r="O106" s="89">
        <f t="shared" si="44"/>
        <v>960.38</v>
      </c>
      <c r="P106" s="89">
        <f>SUM(I106+J106+L106)</f>
        <v>2484.63</v>
      </c>
      <c r="Q106" s="32">
        <f t="shared" si="45"/>
        <v>15064.619999999999</v>
      </c>
    </row>
    <row r="107" spans="1:17" x14ac:dyDescent="0.35">
      <c r="A107" s="23" t="s">
        <v>143</v>
      </c>
      <c r="B107" s="23" t="s">
        <v>106</v>
      </c>
      <c r="C107" s="24" t="s">
        <v>36</v>
      </c>
      <c r="D107" s="23" t="s">
        <v>40</v>
      </c>
      <c r="E107" s="73">
        <v>20000</v>
      </c>
      <c r="F107" s="34"/>
      <c r="G107" s="27">
        <v>225</v>
      </c>
      <c r="H107" s="57">
        <v>574</v>
      </c>
      <c r="I107" s="28">
        <v>1420</v>
      </c>
      <c r="J107" s="29">
        <f t="shared" si="43"/>
        <v>220</v>
      </c>
      <c r="K107" s="57">
        <v>608</v>
      </c>
      <c r="L107" s="30">
        <v>1418</v>
      </c>
      <c r="M107" s="57"/>
      <c r="N107" s="89">
        <f t="shared" ref="N107" si="49">SUM(H107:L107)</f>
        <v>4240</v>
      </c>
      <c r="O107" s="89">
        <f t="shared" ref="O107" si="50">SUM(H107+K107)</f>
        <v>1182</v>
      </c>
      <c r="P107" s="89">
        <f t="shared" ref="P107" si="51">SUM(I107+J107+L107)</f>
        <v>3058</v>
      </c>
      <c r="Q107" s="32">
        <f t="shared" ref="Q107" si="52">SUM((E107-(F107+G107+H107+K107+M107)))</f>
        <v>18593</v>
      </c>
    </row>
    <row r="108" spans="1:17" x14ac:dyDescent="0.35">
      <c r="A108" s="23" t="s">
        <v>144</v>
      </c>
      <c r="B108" s="23" t="s">
        <v>145</v>
      </c>
      <c r="C108" s="24" t="s">
        <v>36</v>
      </c>
      <c r="D108" s="23" t="s">
        <v>40</v>
      </c>
      <c r="E108" s="73">
        <v>15000</v>
      </c>
      <c r="F108" s="34"/>
      <c r="G108" s="27">
        <v>225</v>
      </c>
      <c r="H108" s="85">
        <v>430.5</v>
      </c>
      <c r="I108" s="86">
        <v>1065</v>
      </c>
      <c r="J108" s="29">
        <f t="shared" si="43"/>
        <v>165</v>
      </c>
      <c r="K108" s="86">
        <v>456</v>
      </c>
      <c r="L108" s="87">
        <v>1063.5</v>
      </c>
      <c r="M108" s="57"/>
      <c r="N108" s="89">
        <f t="shared" ref="N108:N112" si="53">SUM(H108:L108)</f>
        <v>3180</v>
      </c>
      <c r="O108" s="89">
        <f t="shared" ref="O108:O112" si="54">SUM(H108+K108)</f>
        <v>886.5</v>
      </c>
      <c r="P108" s="89">
        <f t="shared" ref="P108:P112" si="55">SUM(I108+J108+L108)</f>
        <v>2293.5</v>
      </c>
      <c r="Q108" s="32">
        <f t="shared" si="45"/>
        <v>13888.5</v>
      </c>
    </row>
    <row r="109" spans="1:17" x14ac:dyDescent="0.35">
      <c r="A109" s="23" t="s">
        <v>146</v>
      </c>
      <c r="B109" s="23" t="s">
        <v>106</v>
      </c>
      <c r="C109" s="24" t="s">
        <v>36</v>
      </c>
      <c r="D109" s="23" t="s">
        <v>40</v>
      </c>
      <c r="E109" s="73">
        <v>15000</v>
      </c>
      <c r="F109" s="34"/>
      <c r="G109" s="27">
        <v>225</v>
      </c>
      <c r="H109" s="85">
        <v>430.5</v>
      </c>
      <c r="I109" s="86">
        <v>1065</v>
      </c>
      <c r="J109" s="29">
        <f t="shared" si="43"/>
        <v>165</v>
      </c>
      <c r="K109" s="86">
        <v>456</v>
      </c>
      <c r="L109" s="87">
        <v>1063.5</v>
      </c>
      <c r="M109" s="57"/>
      <c r="N109" s="89">
        <f t="shared" si="53"/>
        <v>3180</v>
      </c>
      <c r="O109" s="89">
        <f t="shared" si="54"/>
        <v>886.5</v>
      </c>
      <c r="P109" s="89">
        <f t="shared" si="55"/>
        <v>2293.5</v>
      </c>
      <c r="Q109" s="32">
        <f t="shared" si="45"/>
        <v>13888.5</v>
      </c>
    </row>
    <row r="110" spans="1:17" x14ac:dyDescent="0.35">
      <c r="A110" s="23" t="s">
        <v>147</v>
      </c>
      <c r="B110" s="23" t="s">
        <v>106</v>
      </c>
      <c r="C110" s="24" t="s">
        <v>36</v>
      </c>
      <c r="D110" s="23" t="s">
        <v>40</v>
      </c>
      <c r="E110" s="73">
        <v>20000</v>
      </c>
      <c r="F110" s="34"/>
      <c r="G110" s="27">
        <v>225</v>
      </c>
      <c r="H110" s="57">
        <v>574</v>
      </c>
      <c r="I110" s="28">
        <v>1420</v>
      </c>
      <c r="J110" s="29">
        <f t="shared" si="43"/>
        <v>220</v>
      </c>
      <c r="K110" s="57">
        <v>608</v>
      </c>
      <c r="L110" s="30">
        <v>1418</v>
      </c>
      <c r="M110" s="57"/>
      <c r="N110" s="89">
        <f t="shared" si="53"/>
        <v>4240</v>
      </c>
      <c r="O110" s="89">
        <f t="shared" si="54"/>
        <v>1182</v>
      </c>
      <c r="P110" s="89">
        <f t="shared" si="55"/>
        <v>3058</v>
      </c>
      <c r="Q110" s="32">
        <f t="shared" si="45"/>
        <v>18593</v>
      </c>
    </row>
    <row r="111" spans="1:17" x14ac:dyDescent="0.35">
      <c r="A111" s="23" t="s">
        <v>159</v>
      </c>
      <c r="B111" s="23" t="s">
        <v>106</v>
      </c>
      <c r="C111" s="24" t="s">
        <v>36</v>
      </c>
      <c r="D111" s="23" t="s">
        <v>40</v>
      </c>
      <c r="E111" s="73">
        <v>16500</v>
      </c>
      <c r="F111" s="73"/>
      <c r="G111" s="27">
        <v>225</v>
      </c>
      <c r="H111" s="73">
        <v>473.55</v>
      </c>
      <c r="I111" s="28">
        <v>1171.5</v>
      </c>
      <c r="J111" s="29">
        <f t="shared" si="43"/>
        <v>181.5</v>
      </c>
      <c r="K111" s="73">
        <v>501.6</v>
      </c>
      <c r="L111" s="30">
        <v>1169.8499999999999</v>
      </c>
      <c r="M111" s="72"/>
      <c r="N111" s="30">
        <f>SUM(H111+I111+J111+K111+L111)</f>
        <v>3498</v>
      </c>
      <c r="O111" s="30">
        <f t="shared" si="54"/>
        <v>975.15000000000009</v>
      </c>
      <c r="P111" s="30">
        <f>SUM(J111+I111+L111)</f>
        <v>2522.85</v>
      </c>
      <c r="Q111" s="32">
        <f t="shared" ref="Q111" si="56">SUM((E111-(F111+G111+H111+K111+M111)))</f>
        <v>15299.85</v>
      </c>
    </row>
    <row r="112" spans="1:17" ht="15" customHeight="1" x14ac:dyDescent="0.35">
      <c r="A112" s="23" t="s">
        <v>150</v>
      </c>
      <c r="B112" s="23" t="s">
        <v>145</v>
      </c>
      <c r="C112" s="24" t="s">
        <v>36</v>
      </c>
      <c r="D112" s="23" t="s">
        <v>40</v>
      </c>
      <c r="E112" s="73">
        <v>15000</v>
      </c>
      <c r="F112" s="34"/>
      <c r="G112" s="27">
        <v>225</v>
      </c>
      <c r="H112" s="85">
        <v>430.5</v>
      </c>
      <c r="I112" s="86">
        <v>1065</v>
      </c>
      <c r="J112" s="29">
        <f t="shared" si="43"/>
        <v>165</v>
      </c>
      <c r="K112" s="86">
        <v>456</v>
      </c>
      <c r="L112" s="87">
        <v>1063.5</v>
      </c>
      <c r="M112" s="57"/>
      <c r="N112" s="89">
        <f t="shared" si="53"/>
        <v>3180</v>
      </c>
      <c r="O112" s="89">
        <f t="shared" si="54"/>
        <v>886.5</v>
      </c>
      <c r="P112" s="89">
        <f t="shared" si="55"/>
        <v>2293.5</v>
      </c>
      <c r="Q112" s="32">
        <f t="shared" si="45"/>
        <v>13888.5</v>
      </c>
    </row>
    <row r="113" spans="1:18" ht="16.5" customHeight="1" x14ac:dyDescent="0.35">
      <c r="A113" s="71" t="s">
        <v>160</v>
      </c>
      <c r="B113" s="23" t="s">
        <v>161</v>
      </c>
      <c r="C113" s="24" t="s">
        <v>32</v>
      </c>
      <c r="D113" s="23" t="s">
        <v>40</v>
      </c>
      <c r="E113" s="73">
        <v>20000</v>
      </c>
      <c r="F113" s="34"/>
      <c r="G113" s="27">
        <v>225</v>
      </c>
      <c r="H113" s="57">
        <v>574</v>
      </c>
      <c r="I113" s="28">
        <v>1420</v>
      </c>
      <c r="J113" s="29">
        <f t="shared" si="43"/>
        <v>220</v>
      </c>
      <c r="K113" s="57">
        <v>608</v>
      </c>
      <c r="L113" s="30">
        <v>1418</v>
      </c>
      <c r="M113" s="57"/>
      <c r="N113" s="89">
        <f t="shared" ref="N113" si="57">SUM(H113:L113)</f>
        <v>4240</v>
      </c>
      <c r="O113" s="89">
        <f t="shared" ref="O113:O115" si="58">SUM(H113+K113)</f>
        <v>1182</v>
      </c>
      <c r="P113" s="89">
        <f t="shared" ref="P113" si="59">SUM(I113+J113+L113)</f>
        <v>3058</v>
      </c>
      <c r="Q113" s="32">
        <f t="shared" ref="Q113:Q115" si="60">SUM((E113-(F113+G113+H113+K113+M113)))</f>
        <v>18593</v>
      </c>
    </row>
    <row r="114" spans="1:18" ht="16.5" customHeight="1" x14ac:dyDescent="0.35">
      <c r="A114" s="71" t="s">
        <v>162</v>
      </c>
      <c r="B114" s="23" t="s">
        <v>106</v>
      </c>
      <c r="C114" s="24" t="s">
        <v>36</v>
      </c>
      <c r="D114" s="23" t="s">
        <v>40</v>
      </c>
      <c r="E114" s="73">
        <v>16500</v>
      </c>
      <c r="F114" s="73"/>
      <c r="G114" s="27">
        <v>225</v>
      </c>
      <c r="H114" s="73">
        <v>473.55</v>
      </c>
      <c r="I114" s="28">
        <v>1171.5</v>
      </c>
      <c r="J114" s="29">
        <f t="shared" si="43"/>
        <v>181.5</v>
      </c>
      <c r="K114" s="73">
        <v>501.6</v>
      </c>
      <c r="L114" s="30">
        <v>1169.8499999999999</v>
      </c>
      <c r="M114" s="72"/>
      <c r="N114" s="30">
        <f>SUM(H114+I114+J114+K114+L114)</f>
        <v>3498</v>
      </c>
      <c r="O114" s="30">
        <f t="shared" si="58"/>
        <v>975.15000000000009</v>
      </c>
      <c r="P114" s="30">
        <f>SUM(J114+I114+L114)</f>
        <v>2522.85</v>
      </c>
      <c r="Q114" s="32">
        <f t="shared" si="60"/>
        <v>15299.85</v>
      </c>
    </row>
    <row r="115" spans="1:18" ht="16.5" customHeight="1" x14ac:dyDescent="0.35">
      <c r="A115" s="71" t="s">
        <v>169</v>
      </c>
      <c r="B115" s="23" t="s">
        <v>170</v>
      </c>
      <c r="C115" s="24" t="s">
        <v>32</v>
      </c>
      <c r="D115" s="23" t="s">
        <v>40</v>
      </c>
      <c r="E115" s="73">
        <v>25000</v>
      </c>
      <c r="F115" s="73"/>
      <c r="G115" s="27">
        <v>225</v>
      </c>
      <c r="H115" s="73">
        <v>717.5</v>
      </c>
      <c r="I115" s="28">
        <v>1775</v>
      </c>
      <c r="J115" s="29">
        <f t="shared" si="43"/>
        <v>275.00000000000006</v>
      </c>
      <c r="K115" s="73">
        <v>760</v>
      </c>
      <c r="L115" s="30">
        <v>1772.5</v>
      </c>
      <c r="M115" s="72"/>
      <c r="N115" s="30"/>
      <c r="O115" s="30">
        <f t="shared" si="58"/>
        <v>1477.5</v>
      </c>
      <c r="P115" s="30"/>
      <c r="Q115" s="32">
        <f t="shared" si="60"/>
        <v>23297.5</v>
      </c>
    </row>
    <row r="116" spans="1:18" ht="12.75" customHeight="1" x14ac:dyDescent="0.35">
      <c r="A116" s="36" t="s">
        <v>43</v>
      </c>
      <c r="B116" s="36"/>
      <c r="C116" s="37">
        <v>31</v>
      </c>
      <c r="D116" s="36"/>
      <c r="E116" s="43">
        <f>SUM(E99:E115)+E87</f>
        <v>669250</v>
      </c>
      <c r="F116" s="43">
        <f t="shared" ref="F116:Q116" si="61">SUM(F99:F115)+F87</f>
        <v>2039.33</v>
      </c>
      <c r="G116" s="43">
        <f t="shared" si="61"/>
        <v>6975</v>
      </c>
      <c r="H116" s="43">
        <f t="shared" si="61"/>
        <v>19207.48</v>
      </c>
      <c r="I116" s="43">
        <f t="shared" si="61"/>
        <v>47516.75</v>
      </c>
      <c r="J116" s="43">
        <f t="shared" si="61"/>
        <v>7361.75</v>
      </c>
      <c r="K116" s="43">
        <f t="shared" si="61"/>
        <v>20345.2</v>
      </c>
      <c r="L116" s="43">
        <f t="shared" si="61"/>
        <v>47449.829999999994</v>
      </c>
      <c r="M116" s="43">
        <f t="shared" si="61"/>
        <v>5246.38</v>
      </c>
      <c r="N116" s="43">
        <f t="shared" si="61"/>
        <v>136581.01</v>
      </c>
      <c r="O116" s="43">
        <f t="shared" si="61"/>
        <v>39552.68</v>
      </c>
      <c r="P116" s="43">
        <f t="shared" si="61"/>
        <v>98505.83</v>
      </c>
      <c r="Q116" s="43">
        <f t="shared" si="61"/>
        <v>615436.61</v>
      </c>
      <c r="R116" s="11"/>
    </row>
    <row r="117" spans="1:18" ht="12.75" customHeight="1" x14ac:dyDescent="0.35">
      <c r="A117" s="3"/>
      <c r="B117" s="3"/>
      <c r="C117" s="4"/>
      <c r="D117" s="3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11"/>
    </row>
    <row r="118" spans="1:18" ht="12.75" customHeight="1" x14ac:dyDescent="0.35">
      <c r="A118" s="3"/>
      <c r="B118" s="3"/>
      <c r="C118" s="4"/>
      <c r="D118" s="3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11"/>
    </row>
    <row r="119" spans="1:18" ht="12.75" customHeight="1" x14ac:dyDescent="0.35">
      <c r="A119" s="3"/>
      <c r="B119" s="3"/>
      <c r="C119" s="4"/>
      <c r="D119" s="3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11"/>
    </row>
    <row r="120" spans="1:18" ht="12.75" customHeight="1" x14ac:dyDescent="0.35">
      <c r="R120" s="11"/>
    </row>
    <row r="121" spans="1:18" ht="12.75" customHeight="1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1"/>
    </row>
    <row r="122" spans="1:18" ht="12.75" customHeight="1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1"/>
    </row>
    <row r="123" spans="1:18" ht="12.75" customHeight="1" x14ac:dyDescent="0.35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1"/>
    </row>
    <row r="124" spans="1:18" ht="12.75" customHeight="1" x14ac:dyDescent="0.35">
      <c r="A124" s="111" t="s">
        <v>0</v>
      </c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"/>
    </row>
    <row r="125" spans="1:18" ht="12.75" customHeight="1" x14ac:dyDescent="0.35">
      <c r="A125" s="137" t="s">
        <v>1</v>
      </c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1"/>
    </row>
    <row r="126" spans="1:18" ht="12.75" customHeight="1" x14ac:dyDescent="0.35">
      <c r="A126" s="60" t="s">
        <v>166</v>
      </c>
      <c r="B126" s="61"/>
      <c r="C126" s="61"/>
      <c r="D126" s="60"/>
      <c r="E126" s="60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11"/>
    </row>
    <row r="127" spans="1:18" ht="12.75" customHeight="1" x14ac:dyDescent="0.35">
      <c r="A127" s="63" t="s">
        <v>2</v>
      </c>
      <c r="B127" s="64" t="s">
        <v>3</v>
      </c>
      <c r="C127" s="64"/>
      <c r="D127" s="65" t="s">
        <v>4</v>
      </c>
      <c r="E127" s="64" t="s">
        <v>5</v>
      </c>
      <c r="F127" s="64"/>
      <c r="G127" s="64"/>
      <c r="H127" s="64" t="s">
        <v>6</v>
      </c>
      <c r="I127" s="64"/>
      <c r="J127" s="66" t="s">
        <v>7</v>
      </c>
      <c r="K127" s="66"/>
      <c r="L127" s="64" t="s">
        <v>8</v>
      </c>
      <c r="M127" s="64"/>
      <c r="N127" s="64"/>
      <c r="O127" s="64" t="s">
        <v>9</v>
      </c>
      <c r="P127" s="64"/>
      <c r="Q127" s="67"/>
      <c r="R127" s="11"/>
    </row>
    <row r="128" spans="1:18" ht="12.75" customHeight="1" x14ac:dyDescent="0.35">
      <c r="A128" s="112" t="s">
        <v>10</v>
      </c>
      <c r="B128" s="130" t="s">
        <v>11</v>
      </c>
      <c r="C128" s="68"/>
      <c r="D128" s="130" t="s">
        <v>12</v>
      </c>
      <c r="E128" s="130" t="s">
        <v>13</v>
      </c>
      <c r="F128" s="116" t="s">
        <v>163</v>
      </c>
      <c r="G128" s="116" t="s">
        <v>154</v>
      </c>
      <c r="H128" s="119" t="s">
        <v>15</v>
      </c>
      <c r="I128" s="120"/>
      <c r="J128" s="120"/>
      <c r="K128" s="120"/>
      <c r="L128" s="120"/>
      <c r="M128" s="120"/>
      <c r="N128" s="121"/>
      <c r="O128" s="119" t="s">
        <v>16</v>
      </c>
      <c r="P128" s="121"/>
      <c r="Q128" s="116" t="s">
        <v>17</v>
      </c>
      <c r="R128" s="11"/>
    </row>
    <row r="129" spans="1:18" ht="12.75" customHeight="1" x14ac:dyDescent="0.35">
      <c r="A129" s="113"/>
      <c r="B129" s="115"/>
      <c r="C129" s="17" t="s">
        <v>18</v>
      </c>
      <c r="D129" s="115"/>
      <c r="E129" s="115"/>
      <c r="F129" s="118"/>
      <c r="G129" s="118"/>
      <c r="H129" s="123" t="s">
        <v>19</v>
      </c>
      <c r="I129" s="124"/>
      <c r="J129" s="125" t="s">
        <v>20</v>
      </c>
      <c r="K129" s="126" t="s">
        <v>76</v>
      </c>
      <c r="L129" s="127"/>
      <c r="M129" s="125" t="s">
        <v>77</v>
      </c>
      <c r="N129" s="125" t="s">
        <v>115</v>
      </c>
      <c r="O129" s="125" t="s">
        <v>23</v>
      </c>
      <c r="P129" s="125" t="s">
        <v>24</v>
      </c>
      <c r="Q129" s="118"/>
      <c r="R129" s="11"/>
    </row>
    <row r="130" spans="1:18" ht="12.75" customHeight="1" x14ac:dyDescent="0.35">
      <c r="A130" s="114"/>
      <c r="B130" s="131"/>
      <c r="C130" s="69"/>
      <c r="D130" s="131"/>
      <c r="E130" s="131"/>
      <c r="F130" s="122"/>
      <c r="G130" s="122"/>
      <c r="H130" s="74" t="s">
        <v>25</v>
      </c>
      <c r="I130" s="74" t="s">
        <v>78</v>
      </c>
      <c r="J130" s="122"/>
      <c r="K130" s="74" t="s">
        <v>27</v>
      </c>
      <c r="L130" s="74" t="s">
        <v>79</v>
      </c>
      <c r="M130" s="122"/>
      <c r="N130" s="122"/>
      <c r="O130" s="122"/>
      <c r="P130" s="122"/>
      <c r="Q130" s="122"/>
      <c r="R130" s="11"/>
    </row>
    <row r="131" spans="1:18" ht="12.75" customHeight="1" x14ac:dyDescent="0.35">
      <c r="A131" s="90" t="s">
        <v>151</v>
      </c>
      <c r="B131" s="49"/>
      <c r="C131" s="48"/>
      <c r="D131" s="49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11"/>
    </row>
    <row r="132" spans="1:18" x14ac:dyDescent="0.35">
      <c r="A132" s="75" t="s">
        <v>152</v>
      </c>
      <c r="B132" s="75" t="s">
        <v>149</v>
      </c>
      <c r="C132" s="76" t="s">
        <v>32</v>
      </c>
      <c r="D132" s="23" t="s">
        <v>40</v>
      </c>
      <c r="E132" s="91">
        <v>15000</v>
      </c>
      <c r="F132" s="91"/>
      <c r="G132" s="27">
        <v>225</v>
      </c>
      <c r="H132" s="85">
        <v>430.5</v>
      </c>
      <c r="I132" s="86">
        <v>1065</v>
      </c>
      <c r="J132" s="29">
        <f t="shared" ref="J132:J133" si="62">SUM(E132*1.1/100)</f>
        <v>165</v>
      </c>
      <c r="K132" s="86">
        <v>456</v>
      </c>
      <c r="L132" s="87">
        <v>1063.5</v>
      </c>
      <c r="M132" s="57"/>
      <c r="N132" s="89">
        <f t="shared" ref="N132" si="63">SUM(H132:L132)</f>
        <v>3180</v>
      </c>
      <c r="O132" s="89">
        <f t="shared" ref="O132:O133" si="64">SUM(H132+K132)</f>
        <v>886.5</v>
      </c>
      <c r="P132" s="89">
        <f t="shared" ref="P132:P133" si="65">SUM(I132+J132+L132)</f>
        <v>2293.5</v>
      </c>
      <c r="Q132" s="32">
        <f t="shared" ref="Q132:Q133" si="66">SUM((E132-(F132+G132+H132+K132+M132)))</f>
        <v>13888.5</v>
      </c>
      <c r="R132" s="11"/>
    </row>
    <row r="133" spans="1:18" x14ac:dyDescent="0.35">
      <c r="A133" s="23" t="s">
        <v>148</v>
      </c>
      <c r="B133" s="23" t="s">
        <v>149</v>
      </c>
      <c r="C133" s="24" t="s">
        <v>32</v>
      </c>
      <c r="D133" s="23" t="s">
        <v>40</v>
      </c>
      <c r="E133" s="73">
        <v>15000</v>
      </c>
      <c r="F133" s="34"/>
      <c r="G133" s="27">
        <v>225</v>
      </c>
      <c r="H133" s="85">
        <v>430.5</v>
      </c>
      <c r="I133" s="86">
        <v>1065</v>
      </c>
      <c r="J133" s="29">
        <f t="shared" si="62"/>
        <v>165</v>
      </c>
      <c r="K133" s="86">
        <v>456</v>
      </c>
      <c r="L133" s="87">
        <v>1063.5</v>
      </c>
      <c r="M133" s="57"/>
      <c r="N133" s="89">
        <f t="shared" ref="N133" si="67">SUM(H133:L133)</f>
        <v>3180</v>
      </c>
      <c r="O133" s="89">
        <f t="shared" si="64"/>
        <v>886.5</v>
      </c>
      <c r="P133" s="89">
        <f t="shared" si="65"/>
        <v>2293.5</v>
      </c>
      <c r="Q133" s="32">
        <f t="shared" si="66"/>
        <v>13888.5</v>
      </c>
      <c r="R133" s="11"/>
    </row>
    <row r="134" spans="1:18" ht="12" customHeight="1" x14ac:dyDescent="0.35">
      <c r="A134" s="36" t="s">
        <v>43</v>
      </c>
      <c r="B134" s="36"/>
      <c r="C134" s="37">
        <v>2</v>
      </c>
      <c r="D134" s="36"/>
      <c r="E134" s="43">
        <f>SUM(E132+E133)</f>
        <v>30000</v>
      </c>
      <c r="F134" s="43"/>
      <c r="G134" s="43">
        <f t="shared" ref="G134:Q134" si="68">SUM(G132+G133)</f>
        <v>450</v>
      </c>
      <c r="H134" s="43">
        <f t="shared" si="68"/>
        <v>861</v>
      </c>
      <c r="I134" s="43">
        <f t="shared" si="68"/>
        <v>2130</v>
      </c>
      <c r="J134" s="43">
        <f t="shared" si="68"/>
        <v>330</v>
      </c>
      <c r="K134" s="43">
        <f t="shared" si="68"/>
        <v>912</v>
      </c>
      <c r="L134" s="43">
        <f t="shared" si="68"/>
        <v>2127</v>
      </c>
      <c r="M134" s="43">
        <f t="shared" si="68"/>
        <v>0</v>
      </c>
      <c r="N134" s="43">
        <f t="shared" si="68"/>
        <v>6360</v>
      </c>
      <c r="O134" s="43">
        <f t="shared" si="68"/>
        <v>1773</v>
      </c>
      <c r="P134" s="43">
        <f t="shared" si="68"/>
        <v>4587</v>
      </c>
      <c r="Q134" s="43">
        <f t="shared" si="68"/>
        <v>27777</v>
      </c>
      <c r="R134" s="11"/>
    </row>
    <row r="135" spans="1:18" x14ac:dyDescent="0.35">
      <c r="A135" s="128" t="s">
        <v>114</v>
      </c>
      <c r="B135" s="128"/>
      <c r="C135" s="128"/>
      <c r="D135" s="128"/>
      <c r="E135" s="51"/>
      <c r="F135" s="51"/>
      <c r="G135" s="51"/>
      <c r="H135" s="51"/>
      <c r="I135" s="52"/>
      <c r="J135" s="53"/>
      <c r="K135" s="51"/>
      <c r="L135" s="54"/>
      <c r="M135" s="51"/>
      <c r="N135" s="54"/>
      <c r="O135" s="54"/>
      <c r="P135" s="54"/>
      <c r="Q135" s="55"/>
    </row>
    <row r="136" spans="1:18" x14ac:dyDescent="0.35">
      <c r="A136" s="23" t="s">
        <v>62</v>
      </c>
      <c r="B136" s="23" t="s">
        <v>60</v>
      </c>
      <c r="C136" s="24" t="s">
        <v>32</v>
      </c>
      <c r="D136" s="23" t="s">
        <v>40</v>
      </c>
      <c r="E136" s="73">
        <v>18700</v>
      </c>
      <c r="F136" s="26"/>
      <c r="G136" s="27">
        <v>225</v>
      </c>
      <c r="H136" s="73">
        <v>536.69000000000005</v>
      </c>
      <c r="I136" s="28">
        <v>1327.7</v>
      </c>
      <c r="J136" s="29">
        <f>SUM(E136*1.1/100)</f>
        <v>205.7</v>
      </c>
      <c r="K136" s="73">
        <v>568.48</v>
      </c>
      <c r="L136" s="30">
        <v>1325.83</v>
      </c>
      <c r="M136" s="73"/>
      <c r="N136" s="30">
        <f>SUM(H136+I136+J136+K136+L136)</f>
        <v>3964.4</v>
      </c>
      <c r="O136" s="30">
        <f>SUM(H136+K136)</f>
        <v>1105.17</v>
      </c>
      <c r="P136" s="30">
        <f>SUM(J136+I136+L136)</f>
        <v>2859.23</v>
      </c>
      <c r="Q136" s="32">
        <f>SUM((E136-(F136+G136+H136+K136+M136)))</f>
        <v>17369.830000000002</v>
      </c>
    </row>
    <row r="137" spans="1:18" x14ac:dyDescent="0.35">
      <c r="A137" s="36" t="s">
        <v>43</v>
      </c>
      <c r="B137" s="36"/>
      <c r="C137" s="37">
        <v>1</v>
      </c>
      <c r="D137" s="36"/>
      <c r="E137" s="92">
        <f t="shared" ref="E137:Q137" si="69">SUM(E136:E136)</f>
        <v>18700</v>
      </c>
      <c r="F137" s="92">
        <f t="shared" si="69"/>
        <v>0</v>
      </c>
      <c r="G137" s="92">
        <f t="shared" si="69"/>
        <v>225</v>
      </c>
      <c r="H137" s="92">
        <f t="shared" si="69"/>
        <v>536.69000000000005</v>
      </c>
      <c r="I137" s="92">
        <f t="shared" si="69"/>
        <v>1327.7</v>
      </c>
      <c r="J137" s="92">
        <f t="shared" si="69"/>
        <v>205.7</v>
      </c>
      <c r="K137" s="92">
        <f t="shared" si="69"/>
        <v>568.48</v>
      </c>
      <c r="L137" s="92">
        <f t="shared" si="69"/>
        <v>1325.83</v>
      </c>
      <c r="M137" s="92">
        <f t="shared" si="69"/>
        <v>0</v>
      </c>
      <c r="N137" s="92">
        <f t="shared" si="69"/>
        <v>3964.4</v>
      </c>
      <c r="O137" s="92">
        <f t="shared" si="69"/>
        <v>1105.17</v>
      </c>
      <c r="P137" s="92">
        <f t="shared" si="69"/>
        <v>2859.23</v>
      </c>
      <c r="Q137" s="92">
        <f t="shared" si="69"/>
        <v>17369.830000000002</v>
      </c>
    </row>
    <row r="138" spans="1:18" x14ac:dyDescent="0.35">
      <c r="A138" s="93" t="s">
        <v>116</v>
      </c>
      <c r="B138" s="94"/>
      <c r="C138" s="95">
        <v>58</v>
      </c>
      <c r="D138" s="94"/>
      <c r="E138" s="96">
        <f t="shared" ref="E138:P138" si="70">SUM(E19+E22+E29+E32+E46+E50+E56+E71+E116+E134+E137)</f>
        <v>1913450</v>
      </c>
      <c r="F138" s="96">
        <f t="shared" si="70"/>
        <v>96198.209999999992</v>
      </c>
      <c r="G138" s="96">
        <f t="shared" si="70"/>
        <v>13050</v>
      </c>
      <c r="H138" s="96">
        <f t="shared" si="70"/>
        <v>54916.020000000004</v>
      </c>
      <c r="I138" s="96">
        <f t="shared" si="70"/>
        <v>129509.95</v>
      </c>
      <c r="J138" s="96">
        <f t="shared" si="70"/>
        <v>18348.990000000002</v>
      </c>
      <c r="K138" s="96">
        <f t="shared" si="70"/>
        <v>57972.04</v>
      </c>
      <c r="L138" s="96">
        <f t="shared" si="70"/>
        <v>126938.71999999999</v>
      </c>
      <c r="M138" s="96">
        <f t="shared" si="70"/>
        <v>8777.2999999999993</v>
      </c>
      <c r="N138" s="96">
        <f t="shared" si="70"/>
        <v>382385.72000000003</v>
      </c>
      <c r="O138" s="96">
        <f t="shared" si="70"/>
        <v>112888.06000000001</v>
      </c>
      <c r="P138" s="96">
        <f t="shared" si="70"/>
        <v>270975.15999999997</v>
      </c>
      <c r="Q138" s="97">
        <f>SUM((E138-(F138+G138+H138+K138+M138)))</f>
        <v>1682536.43</v>
      </c>
    </row>
    <row r="139" spans="1:18" x14ac:dyDescent="0.35">
      <c r="A139" s="98"/>
      <c r="B139" s="109" t="s">
        <v>117</v>
      </c>
      <c r="C139" s="99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</row>
    <row r="140" spans="1:18" x14ac:dyDescent="0.35">
      <c r="A140" s="98"/>
      <c r="B140" s="99"/>
      <c r="C140" s="100" t="s">
        <v>167</v>
      </c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10"/>
    </row>
    <row r="141" spans="1:18" x14ac:dyDescent="0.35">
      <c r="A141" s="101" t="s">
        <v>118</v>
      </c>
      <c r="B141" s="102"/>
      <c r="C141" s="102"/>
      <c r="D141" s="61"/>
      <c r="E141" s="102"/>
      <c r="F141" s="102"/>
      <c r="G141" s="102"/>
      <c r="H141" s="102"/>
      <c r="I141" s="102"/>
      <c r="J141" s="98"/>
      <c r="K141" s="98"/>
      <c r="L141" s="98"/>
      <c r="M141" s="98"/>
      <c r="N141" s="98"/>
      <c r="O141" s="98"/>
      <c r="P141" s="98"/>
      <c r="Q141" s="98"/>
    </row>
    <row r="142" spans="1:18" ht="8.15" customHeight="1" x14ac:dyDescent="0.35">
      <c r="A142" s="103" t="s">
        <v>119</v>
      </c>
      <c r="B142" s="102"/>
      <c r="C142" s="102"/>
      <c r="D142" s="102"/>
      <c r="E142" s="102"/>
      <c r="F142" s="102"/>
      <c r="G142" s="102"/>
      <c r="H142" s="102"/>
      <c r="I142" s="102"/>
      <c r="J142" s="98"/>
      <c r="K142" s="98"/>
      <c r="L142" s="98"/>
      <c r="M142" s="98"/>
      <c r="N142" s="98"/>
      <c r="O142" s="98"/>
      <c r="P142" s="98"/>
      <c r="Q142" s="98"/>
    </row>
    <row r="143" spans="1:18" ht="8.15" customHeight="1" x14ac:dyDescent="0.35">
      <c r="A143" s="103" t="s">
        <v>120</v>
      </c>
      <c r="B143" s="102"/>
      <c r="C143" s="102"/>
      <c r="D143" s="102"/>
      <c r="E143" s="102"/>
      <c r="F143" s="102"/>
      <c r="G143" s="102"/>
      <c r="H143" s="102"/>
      <c r="I143" s="102"/>
      <c r="J143" s="98"/>
      <c r="K143" s="98"/>
      <c r="L143" s="98"/>
      <c r="M143" s="98"/>
      <c r="N143" s="98"/>
      <c r="O143" s="98"/>
      <c r="P143" s="98"/>
      <c r="Q143" s="98"/>
    </row>
    <row r="144" spans="1:18" ht="8.15" customHeight="1" x14ac:dyDescent="0.35">
      <c r="A144" s="103" t="s">
        <v>121</v>
      </c>
      <c r="B144" s="102"/>
      <c r="C144" s="102"/>
      <c r="D144" s="102"/>
      <c r="E144" s="102"/>
      <c r="F144" s="102"/>
      <c r="G144" s="61"/>
      <c r="H144" s="102"/>
      <c r="I144" s="61"/>
      <c r="J144" s="102"/>
      <c r="K144" s="102"/>
      <c r="L144" s="102"/>
      <c r="M144" s="61"/>
      <c r="N144" s="98"/>
      <c r="O144" s="98"/>
      <c r="P144" s="98"/>
      <c r="Q144" s="98"/>
    </row>
    <row r="145" spans="1:17" ht="8.15" customHeight="1" x14ac:dyDescent="0.35">
      <c r="A145" s="103" t="s">
        <v>158</v>
      </c>
      <c r="B145" s="61"/>
      <c r="C145" s="61"/>
      <c r="D145" s="61"/>
      <c r="E145" s="61"/>
      <c r="F145" s="61"/>
      <c r="G145" s="61"/>
      <c r="H145" s="102"/>
      <c r="I145" s="61"/>
      <c r="J145" s="102"/>
      <c r="K145" s="102"/>
      <c r="L145" s="102"/>
      <c r="M145" s="61"/>
      <c r="N145" s="98"/>
      <c r="O145" s="98"/>
      <c r="P145" s="98"/>
      <c r="Q145" s="98"/>
    </row>
    <row r="146" spans="1:17" x14ac:dyDescent="0.35">
      <c r="A146" s="102"/>
      <c r="B146" s="61"/>
      <c r="C146" s="61"/>
      <c r="D146" s="61"/>
      <c r="E146" s="61"/>
      <c r="F146" s="61"/>
      <c r="G146" s="61"/>
      <c r="H146" s="102"/>
      <c r="I146" s="61"/>
      <c r="J146" s="102"/>
      <c r="K146" s="102"/>
      <c r="L146" s="102"/>
      <c r="M146" s="61"/>
      <c r="N146" s="98"/>
      <c r="O146" s="98"/>
      <c r="P146" s="98"/>
      <c r="Q146" s="98"/>
    </row>
    <row r="147" spans="1:17" x14ac:dyDescent="0.35">
      <c r="A147" s="102"/>
      <c r="B147" s="61"/>
      <c r="C147" s="61"/>
      <c r="D147" s="61"/>
      <c r="E147" s="61"/>
      <c r="F147" s="104"/>
      <c r="G147" s="104"/>
      <c r="H147" s="104"/>
      <c r="I147" s="61"/>
      <c r="J147" s="105"/>
      <c r="K147" s="105"/>
      <c r="L147" s="105"/>
      <c r="M147" s="98"/>
      <c r="N147" s="105"/>
      <c r="O147" s="105"/>
      <c r="P147" s="105"/>
      <c r="Q147" s="98"/>
    </row>
    <row r="148" spans="1:17" ht="8.15" customHeight="1" x14ac:dyDescent="0.35">
      <c r="A148" s="98"/>
      <c r="B148" s="98"/>
      <c r="C148" s="98"/>
      <c r="D148" s="98"/>
      <c r="E148" s="98"/>
      <c r="F148" s="103"/>
      <c r="G148" s="106" t="s">
        <v>122</v>
      </c>
      <c r="H148" s="103"/>
      <c r="I148" s="103"/>
      <c r="J148" s="107"/>
      <c r="K148" s="106" t="s">
        <v>123</v>
      </c>
      <c r="L148" s="103"/>
      <c r="M148" s="103"/>
      <c r="N148" s="103"/>
      <c r="O148" s="106" t="s">
        <v>124</v>
      </c>
      <c r="P148" s="98"/>
      <c r="Q148" s="98"/>
    </row>
    <row r="149" spans="1:17" ht="8.15" customHeight="1" x14ac:dyDescent="0.35">
      <c r="A149" s="61"/>
      <c r="B149" s="61"/>
      <c r="C149" s="61"/>
      <c r="D149" s="61"/>
      <c r="E149" s="61"/>
      <c r="F149" s="107"/>
      <c r="G149" s="108" t="s">
        <v>125</v>
      </c>
      <c r="H149" s="107"/>
      <c r="I149" s="107"/>
      <c r="J149" s="107"/>
      <c r="K149" s="108" t="s">
        <v>126</v>
      </c>
      <c r="L149" s="107"/>
      <c r="M149" s="107"/>
      <c r="N149" s="107"/>
      <c r="O149" s="108" t="s">
        <v>127</v>
      </c>
      <c r="P149" s="61"/>
      <c r="Q149" s="61"/>
    </row>
    <row r="150" spans="1:17" ht="8.15" customHeight="1" x14ac:dyDescent="0.35">
      <c r="A150" s="61"/>
      <c r="B150" s="61"/>
      <c r="C150" s="61"/>
      <c r="D150" s="61"/>
      <c r="E150" s="61"/>
      <c r="F150" s="107"/>
      <c r="G150" s="108" t="s">
        <v>128</v>
      </c>
      <c r="H150" s="107"/>
      <c r="I150" s="107"/>
      <c r="J150" s="107"/>
      <c r="K150" s="108" t="s">
        <v>129</v>
      </c>
      <c r="L150" s="107"/>
      <c r="M150" s="107"/>
      <c r="N150" s="107"/>
      <c r="O150" s="108" t="s">
        <v>130</v>
      </c>
      <c r="P150" s="61"/>
      <c r="Q150" s="61"/>
    </row>
    <row r="151" spans="1:17" x14ac:dyDescent="0.35">
      <c r="A151" s="110" t="s">
        <v>142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</row>
    <row r="152" spans="1:17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</sheetData>
  <sheetProtection algorithmName="SHA-512" hashValue="7s5PrJcIirFrBRloYYWOjjHrbYo5edL3L8FEE1acK2fDVoIsTP+LGiLoaNVIH6AGe/vjFElBR+uyyZd2/8PzYg==" saltValue="1odqqXQTpf1ofLqa87ktTw==" spinCount="100000" sheet="1" objects="1" scenarios="1"/>
  <sortState xmlns:xlrd2="http://schemas.microsoft.com/office/spreadsheetml/2017/richdata2" ref="A95:Q103">
    <sortCondition descending="1" ref="E95:E103"/>
  </sortState>
  <mergeCells count="98">
    <mergeCell ref="A135:D135"/>
    <mergeCell ref="H128:N128"/>
    <mergeCell ref="O128:P128"/>
    <mergeCell ref="Q128:Q130"/>
    <mergeCell ref="H129:I129"/>
    <mergeCell ref="J129:J130"/>
    <mergeCell ref="K129:L129"/>
    <mergeCell ref="M129:M130"/>
    <mergeCell ref="N129:N130"/>
    <mergeCell ref="O129:O130"/>
    <mergeCell ref="A124:Q124"/>
    <mergeCell ref="A125:Q125"/>
    <mergeCell ref="P129:P130"/>
    <mergeCell ref="A123:Q123"/>
    <mergeCell ref="A128:A130"/>
    <mergeCell ref="B128:B130"/>
    <mergeCell ref="D128:D130"/>
    <mergeCell ref="E128:E130"/>
    <mergeCell ref="F128:F130"/>
    <mergeCell ref="G128:G130"/>
    <mergeCell ref="A68:B68"/>
    <mergeCell ref="A72:C72"/>
    <mergeCell ref="A93:Q93"/>
    <mergeCell ref="A96:A98"/>
    <mergeCell ref="B96:B98"/>
    <mergeCell ref="D96:D98"/>
    <mergeCell ref="E96:E98"/>
    <mergeCell ref="F96:F98"/>
    <mergeCell ref="G96:G98"/>
    <mergeCell ref="H96:N96"/>
    <mergeCell ref="O96:P96"/>
    <mergeCell ref="Q96:Q98"/>
    <mergeCell ref="H97:I97"/>
    <mergeCell ref="J97:J98"/>
    <mergeCell ref="K97:L97"/>
    <mergeCell ref="G65:G67"/>
    <mergeCell ref="H65:N65"/>
    <mergeCell ref="O65:P65"/>
    <mergeCell ref="P97:P98"/>
    <mergeCell ref="Q65:Q67"/>
    <mergeCell ref="H66:I66"/>
    <mergeCell ref="J66:J67"/>
    <mergeCell ref="K66:L66"/>
    <mergeCell ref="M66:M67"/>
    <mergeCell ref="N66:N67"/>
    <mergeCell ref="O66:O67"/>
    <mergeCell ref="P66:P67"/>
    <mergeCell ref="M97:M98"/>
    <mergeCell ref="N97:N98"/>
    <mergeCell ref="O97:O98"/>
    <mergeCell ref="A92:Q92"/>
    <mergeCell ref="A65:A67"/>
    <mergeCell ref="B65:B67"/>
    <mergeCell ref="D65:D67"/>
    <mergeCell ref="E65:E67"/>
    <mergeCell ref="F65:F67"/>
    <mergeCell ref="A61:Q61"/>
    <mergeCell ref="A62:Q62"/>
    <mergeCell ref="O41:O42"/>
    <mergeCell ref="P41:P42"/>
    <mergeCell ref="A40:A42"/>
    <mergeCell ref="B40:B42"/>
    <mergeCell ref="D40:D42"/>
    <mergeCell ref="E40:E42"/>
    <mergeCell ref="F40:F42"/>
    <mergeCell ref="G40:G42"/>
    <mergeCell ref="H40:N40"/>
    <mergeCell ref="O40:P40"/>
    <mergeCell ref="Q40:Q42"/>
    <mergeCell ref="H41:I41"/>
    <mergeCell ref="J41:J42"/>
    <mergeCell ref="O9:O10"/>
    <mergeCell ref="P9:P10"/>
    <mergeCell ref="A20:B20"/>
    <mergeCell ref="A23:B23"/>
    <mergeCell ref="A47:B47"/>
    <mergeCell ref="A43:B43"/>
    <mergeCell ref="A36:Q36"/>
    <mergeCell ref="A37:Q37"/>
    <mergeCell ref="K41:L41"/>
    <mergeCell ref="M41:M42"/>
    <mergeCell ref="N41:N42"/>
    <mergeCell ref="A4:Q4"/>
    <mergeCell ref="A5:Q5"/>
    <mergeCell ref="A8:A10"/>
    <mergeCell ref="B8:B10"/>
    <mergeCell ref="D8:D10"/>
    <mergeCell ref="E8:E10"/>
    <mergeCell ref="F8:F10"/>
    <mergeCell ref="G8:G10"/>
    <mergeCell ref="H8:N8"/>
    <mergeCell ref="O8:P8"/>
    <mergeCell ref="Q8:Q10"/>
    <mergeCell ref="H9:I9"/>
    <mergeCell ref="J9:J10"/>
    <mergeCell ref="K9:L9"/>
    <mergeCell ref="M9:M10"/>
    <mergeCell ref="N9:N10"/>
  </mergeCells>
  <pageMargins left="0.31496062992125984" right="0.42" top="0.55118110236220474" bottom="0.55118110236220474" header="0.31496062992125984" footer="0.31496062992125984"/>
  <pageSetup paperSize="5"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Burgos</dc:creator>
  <cp:lastModifiedBy>Ysaac Julio Vargas Castillo</cp:lastModifiedBy>
  <cp:lastPrinted>2025-03-25T14:28:37Z</cp:lastPrinted>
  <dcterms:created xsi:type="dcterms:W3CDTF">2022-03-04T16:17:18Z</dcterms:created>
  <dcterms:modified xsi:type="dcterms:W3CDTF">2025-03-26T14:03:09Z</dcterms:modified>
</cp:coreProperties>
</file>